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ARREIRA\"/>
    </mc:Choice>
  </mc:AlternateContent>
  <xr:revisionPtr revIDLastSave="0" documentId="13_ncr:1_{54EDE97C-9791-47A5-91F2-FF69E03F0FB3}" xr6:coauthVersionLast="47" xr6:coauthVersionMax="47" xr10:uidLastSave="{00000000-0000-0000-0000-000000000000}"/>
  <bookViews>
    <workbookView xWindow="-28920" yWindow="-120" windowWidth="29040" windowHeight="15720" tabRatio="864" xr2:uid="{00000000-000D-0000-FFFF-FFFF00000000}"/>
  </bookViews>
  <sheets>
    <sheet name="Orçamento" sheetId="1" r:id="rId1"/>
    <sheet name="18" sheetId="2" r:id="rId2"/>
    <sheet name="18.1" sheetId="3" r:id="rId3"/>
    <sheet name="18.2" sheetId="4" r:id="rId4"/>
    <sheet name="18.3" sheetId="5" r:id="rId5"/>
    <sheet name="18.4" sheetId="6" r:id="rId6"/>
    <sheet name="18.5" sheetId="7" r:id="rId7"/>
    <sheet name="18.6" sheetId="8" r:id="rId8"/>
    <sheet name="18.7" sheetId="9" r:id="rId9"/>
    <sheet name="18.8" sheetId="10" r:id="rId10"/>
    <sheet name="18.9" sheetId="11" r:id="rId11"/>
    <sheet name="18.10" sheetId="12" r:id="rId12"/>
    <sheet name="18.11" sheetId="13" r:id="rId13"/>
    <sheet name="18.12" sheetId="14" r:id="rId14"/>
    <sheet name="18.13" sheetId="15" r:id="rId15"/>
    <sheet name="18.1E" sheetId="16" r:id="rId16"/>
    <sheet name="18.2E" sheetId="17" r:id="rId17"/>
    <sheet name="18.3E" sheetId="18" r:id="rId18"/>
    <sheet name="18.4E" sheetId="19" r:id="rId19"/>
    <sheet name="18.5E" sheetId="20" r:id="rId20"/>
    <sheet name="18.6E" sheetId="21" r:id="rId21"/>
    <sheet name="18.7E" sheetId="22" r:id="rId22"/>
    <sheet name="18.8E" sheetId="23" r:id="rId23"/>
    <sheet name="18.9E" sheetId="24" r:id="rId24"/>
    <sheet name="18.10E" sheetId="25" r:id="rId25"/>
    <sheet name="18.11E" sheetId="26" r:id="rId26"/>
    <sheet name="18.12E" sheetId="27" r:id="rId27"/>
    <sheet name="18.13E" sheetId="28" r:id="rId28"/>
  </sheets>
  <calcPr calcId="191029"/>
</workbook>
</file>

<file path=xl/calcChain.xml><?xml version="1.0" encoding="utf-8"?>
<calcChain xmlns="http://schemas.openxmlformats.org/spreadsheetml/2006/main">
  <c r="E8" i="28" l="1"/>
  <c r="C8" i="28"/>
  <c r="E18" i="27"/>
  <c r="C18" i="27"/>
  <c r="E18" i="26"/>
  <c r="C18" i="26"/>
  <c r="E8" i="25"/>
  <c r="C8" i="25"/>
  <c r="E36" i="24"/>
  <c r="C36" i="24"/>
  <c r="E18" i="23"/>
  <c r="C18" i="23"/>
  <c r="E18" i="22"/>
  <c r="C18" i="22"/>
  <c r="E18" i="21"/>
  <c r="C18" i="21"/>
  <c r="E18" i="20"/>
  <c r="C18" i="20"/>
  <c r="E8" i="19"/>
  <c r="C8" i="19"/>
  <c r="E18" i="18"/>
  <c r="C18" i="18"/>
  <c r="E18" i="17"/>
  <c r="C18" i="17"/>
  <c r="E18" i="16"/>
  <c r="C18" i="16"/>
  <c r="E9" i="15"/>
  <c r="C9" i="15"/>
  <c r="E9" i="14"/>
  <c r="C9" i="14"/>
  <c r="E9" i="13"/>
  <c r="C9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<sst xmlns="http://schemas.openxmlformats.org/spreadsheetml/2006/main" count="1919" uniqueCount="158">
  <si>
    <t>Cópia de: 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</si>
  <si>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</si>
  <si>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</si>
  <si>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</si>
  <si>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</si>
  <si>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</si>
  <si>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</si>
  <si>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</si>
  <si>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</si>
  <si>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</si>
  <si>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18</t>
  </si>
  <si>
    <t>PROJETOS</t>
  </si>
  <si>
    <t>18.1</t>
  </si>
  <si>
    <t>01.050.0812-0</t>
  </si>
  <si>
    <t>EMOP</t>
  </si>
  <si>
    <t>PROJETO DE AS BUILT DE ARQUITETURA PARA PREDIOS ESCOLARES E/ OU ADMINISTRATIVOS ACIMA DE 3000M2,APRESENTADO NOS PADROES D A CONTRATANTE,INCLUSIVE COORDENACAO E COMPATIBILIZACAO COM O S PROJETOS COMPLEMENTARES 9%-DESPESAS ADMINISTRATIVAS E DE MATERIAIS</t>
  </si>
  <si>
    <t>m²</t>
  </si>
  <si>
    <t>3659,63</t>
  </si>
  <si>
    <t>18.2</t>
  </si>
  <si>
    <t>01.050.0837-0</t>
  </si>
  <si>
    <t>PROJETO DE AS BUILT DE ESTRUTURA PARA PREDIOS ESCOLARES E/OU ADMINISTRATIVOS ACIMA DE 3000M2,CONSTANDO DE PLANTAS DE FOR MA,ARMACAO E DETALHES,APRESENTADO NOS PADROES DA CONTRATANTE 9%-DESPESAS ADMINISTRATIVAS E DE MATERIAIS</t>
  </si>
  <si>
    <t>18.3</t>
  </si>
  <si>
    <t>01.050.0912-0</t>
  </si>
  <si>
    <t>PROJETO DE AS BUILT DE INSTALACAO DE ESGOTO SANITARIO E AGUA S PLUVIAIS PARA PREDIOS ESCOLARES E/OU ADMINISTRATIVOS ACIMA DE 3000M2,APRESENTADO NOS PADROES DA CONTRATANTE 9%-DESPESAS ADMINISTRATIVAS E DE MATERIAIS</t>
  </si>
  <si>
    <t>18.4</t>
  </si>
  <si>
    <t>01.050.0860-0</t>
  </si>
  <si>
    <t>PROJETO DE AS BUILT DE INSTALACAO DE GAS PARA PREDIOS ESCOLA RES E/OU ADMINISTRATIVOS ATE 500M2,APRESENTADO NOS PADROES DA CONTRATANTE 9%-DESPESAS ADMINISTRATIVAS E DE MATERIAIS</t>
  </si>
  <si>
    <t>52,68</t>
  </si>
  <si>
    <t>18.5</t>
  </si>
  <si>
    <t>01.050.0842-0</t>
  </si>
  <si>
    <t>PROJETO DE AS BUILT DE INSTALACAO DE INCENDIO E SPDA PARA PR EDIOS ESCOLARES E/OU ADMINISTRATIVOS ACIMA DE 3000M2,APRESEN TADO NOS PADROES DA CONTRATANTE 9%-DESPESAS ADMINISTRATIVAS E DE MATERIAIS</t>
  </si>
  <si>
    <t>18.6</t>
  </si>
  <si>
    <t>PROJETO DE AS BUILT DE INSTALACAO DE TELEMATICA PARA PREDIOS ESCOLARES E/OU ADMINISTRATIVOS ATE 500M2,APRESENTADO NOS PA DROES DA CONTRATANTE 9%-DESPESAS ADMINISTRATIVAS E DE MATERIAIS</t>
  </si>
  <si>
    <t>18.7</t>
  </si>
  <si>
    <t>01.050.0957-0</t>
  </si>
  <si>
    <t>PROJETO DE AS BUILT DE INSTALACAO ELETRICA PARA PREDIOS ESCO LARES E/OU ADMINISTRATIVOS ACIMA DE 3000M2,APRESENTADO NOS PADROES DA CONTRATANTE 9%-DESPESAS ADMINISTRATIVAS E DE MATERIAIS</t>
  </si>
  <si>
    <t>18.8</t>
  </si>
  <si>
    <t>01.050.0932-0</t>
  </si>
  <si>
    <t>PROJETO DE AS BUILT DE INSTALACAO HIDRAULICA PARA PREDIOS ES COLARES E/OU ADMINISTRATIVOS ACIMA DE 3000M2,APRESENTADO NOS PADROES DA CONTRATANTE 9%-DESPESAS ADMINISTRATIVAS E DE MATERIAIS</t>
  </si>
  <si>
    <t>18.9</t>
  </si>
  <si>
    <t>PROJETO DE AS BUILT DE SISTEMA DE AR CONDICIONADO,EM PREDIOS ACIMA DE 3000M2,APRESENTADO NOS PADROES DA CONTRATANTE 9%-DESPESAS ADMINISTRATIVAS E DE MATERIAIS</t>
  </si>
  <si>
    <t>1569,67</t>
  </si>
  <si>
    <t>18.10</t>
  </si>
  <si>
    <t>01.050.1001-0</t>
  </si>
  <si>
    <t>PROJETO DE AS BUILT PARA SISTEMA DE EXAUSTAO MECANICA DE COZ INHA,COM AREA DE 51 ATE 100M2,APRESENTADO NOS PADROES DA CON TRATANTE 9%-DESPESAS ADMINISTRATIVAS E DE MATERIAIS</t>
  </si>
  <si>
    <t>un</t>
  </si>
  <si>
    <t>1,00</t>
  </si>
  <si>
    <t>18.11</t>
  </si>
  <si>
    <t>01.050.0115-0</t>
  </si>
  <si>
    <t>PROJETO EXECUTIVO DE INSTALACAO ELETRICA PARA PREDIOS ESCOLA RES E/OU ADMINISTRATIVOS ACIMA DE 3.000M2,INCLUSIVE PROJETO BASICO,APRESENTADO NOS PADROES DA CONTRATANTE,INCLUSIVE AS L EGALIZACOES PERTINENTES 9% - DESPESAS ADMINISTRATIVAS E DE MATERIAIS</t>
  </si>
  <si>
    <t>18.12</t>
  </si>
  <si>
    <t>PROJETO EXECUTIVO DE INSTALACAO DE INCENDIO E SPDA PARA PRED IOS ESCOLARES E/OU ADMINISTRATIVOS DE 501 ATE 3.000M2,INCLUS IVE PROJETO BASICO,APRESENTADO NOS PADROES DA CONTRATANTE,IN CLUSIVE AS LEGALIZACOES PERTINENTES 9% - DESPESAS ADMINISTRATIVAS E DE MATERIAIS</t>
  </si>
  <si>
    <t>18.13</t>
  </si>
  <si>
    <t>15.011.0138-0</t>
  </si>
  <si>
    <t>SUBESTACAO SIMPLIFICADA PADRAO ENEL,COM TRANSFORMADOR TRIFAS ICO DE 150KVA,INCLUSIVE MEDICAO,POSTE E TODOS OS MATERIAIS E LETRICOS NECESSARIOS 3%-DESGASTE DE FERRAMENTAS E EPI</t>
  </si>
  <si>
    <t>2,00</t>
  </si>
  <si>
    <t>Resumo do Critério</t>
  </si>
  <si>
    <t>Tipo</t>
  </si>
  <si>
    <t>Elementos</t>
  </si>
  <si>
    <t>Nome do Subcritério</t>
  </si>
  <si>
    <t>Categoria</t>
  </si>
  <si>
    <t>Pisos (Área)</t>
  </si>
  <si>
    <t/>
  </si>
  <si>
    <t>Adicionar a</t>
  </si>
  <si>
    <t>Seleção</t>
  </si>
  <si>
    <t>Área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</si>
  <si>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</si>
  <si>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</si>
  <si>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</si>
  <si>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</si>
  <si>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</si>
  <si>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</si>
  <si>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</si>
  <si>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Piso</t>
  </si>
  <si>
    <t>BE_PI_LAJE_10cm</t>
  </si>
  <si>
    <t>BE-MT-PI-REVEST-PORC-45X45cm</t>
  </si>
  <si>
    <t>Filtro de Parâmetro</t>
  </si>
  <si>
    <t>Comparação</t>
  </si>
  <si>
    <t>Valor</t>
  </si>
  <si>
    <t>Parâmetro</t>
  </si>
  <si>
    <t>Instância</t>
  </si>
  <si>
    <t>Igual a</t>
  </si>
  <si>
    <t>COZINHA</t>
  </si>
  <si>
    <t>Ambiente</t>
  </si>
  <si>
    <t>E</t>
  </si>
  <si>
    <t>BE-MT-PI-GRANILITE-1cm - 0,0100</t>
  </si>
  <si>
    <t>Não é igual a</t>
  </si>
  <si>
    <t>Circulação</t>
  </si>
  <si>
    <t>Quantitativo Por Ambiente</t>
  </si>
  <si>
    <t>1</t>
  </si>
  <si>
    <t>Equipamento especial (Altura)</t>
  </si>
  <si>
    <t>Altura</t>
  </si>
  <si>
    <t>Blocks_Fogão New Maxima_F04737PT</t>
  </si>
  <si>
    <t>Único</t>
  </si>
  <si>
    <t>AS BUILT</t>
  </si>
  <si>
    <t>Comentários</t>
  </si>
  <si>
    <t>2</t>
  </si>
  <si>
    <t>Equipamento elétrico (Carga aparente fase A)</t>
  </si>
  <si>
    <t>Carga aparente fase A</t>
  </si>
  <si>
    <t>Medidor Light padrão 200A</t>
  </si>
  <si>
    <t>Caixa de medição 600A</t>
  </si>
  <si>
    <t>Projeto</t>
  </si>
  <si>
    <t>Vínculo</t>
  </si>
  <si>
    <t>Elemento</t>
  </si>
  <si>
    <t>Id do Revit</t>
  </si>
  <si>
    <t>Totais:</t>
  </si>
  <si>
    <t>BE-PMSa-MOD-ARQ-BARREIRA-EX-000-R00</t>
  </si>
  <si>
    <t>3118459</t>
  </si>
  <si>
    <t>3860971</t>
  </si>
  <si>
    <t>3461136</t>
  </si>
  <si>
    <t>5129202</t>
  </si>
  <si>
    <t>3781103</t>
  </si>
  <si>
    <t>3782319</t>
  </si>
  <si>
    <t>3119006</t>
  </si>
  <si>
    <t>3119099</t>
  </si>
  <si>
    <t>3119180</t>
  </si>
  <si>
    <t>3119455</t>
  </si>
  <si>
    <t>3118036</t>
  </si>
  <si>
    <t>3415669</t>
  </si>
  <si>
    <t>3415077</t>
  </si>
  <si>
    <t>3415091</t>
  </si>
  <si>
    <t>3415117</t>
  </si>
  <si>
    <t>3415151</t>
  </si>
  <si>
    <t>3415171</t>
  </si>
  <si>
    <t>3415231</t>
  </si>
  <si>
    <t>3415249</t>
  </si>
  <si>
    <t>3415345</t>
  </si>
  <si>
    <t>3415399</t>
  </si>
  <si>
    <t>3415443</t>
  </si>
  <si>
    <t>3415487</t>
  </si>
  <si>
    <t>3415541</t>
  </si>
  <si>
    <t>3415563</t>
  </si>
  <si>
    <t>3415637</t>
  </si>
  <si>
    <t>3415725</t>
  </si>
  <si>
    <t>3415873</t>
  </si>
  <si>
    <t>3415891</t>
  </si>
  <si>
    <t>3415907</t>
  </si>
  <si>
    <t>3415923</t>
  </si>
  <si>
    <t>3415943</t>
  </si>
  <si>
    <t>3416061</t>
  </si>
  <si>
    <t>3416085</t>
  </si>
  <si>
    <t>3416111</t>
  </si>
  <si>
    <t>3416137</t>
  </si>
  <si>
    <t>3416181</t>
  </si>
  <si>
    <t>3416197</t>
  </si>
  <si>
    <t>3416221</t>
  </si>
  <si>
    <t>5132277</t>
  </si>
  <si>
    <t>4760341</t>
  </si>
  <si>
    <t>4977185</t>
  </si>
  <si>
    <t>CPG200</t>
  </si>
  <si>
    <t>5133130</t>
  </si>
  <si>
    <t>REV-BE-PMSa-MOD-ORC-BARREIRA-EX-000-R00-ONERADO</t>
  </si>
  <si>
    <t>01.050.0886-0</t>
  </si>
  <si>
    <t>PROJETO DE AS BUILT DE INSTALACAO DE TELEMATICA PARA PREDIOS ESCOLARES E/OU ADMINISTRATIVOS ACIMA DE 500M2,APRESENTADO NOS PADROES DA CONTRATANTE 9%-DESPESAS ADMINISTRATIVAS E DE MATERIAIS</t>
  </si>
  <si>
    <t>01.050.0976-0</t>
  </si>
  <si>
    <t>PROJETO DE AS BUILT DE SISTEMA DE AR CONDICIONADO,EM PREDIOS COM AREA DE 501 ATE 3000M2,APRESENTADO NOS PADROES DA CONTR ATANTE 9%-DESPESAS ADMINISTRATIVAS E DE MATERIAIS</t>
  </si>
  <si>
    <t>01.050.0051-0</t>
  </si>
  <si>
    <t>PROJETO EXECUTIVO DE INSTALACAO DE INCENDIO E SPDA PARA PRED IOS ESCOLARES E/OU ADMINISTRATIVOS ACIMA DE 3.000M2,INCLUSIV E PROJETO BASICO,APRESENTADO NOS PADROES DA CONTRATANTE,INCL USIVE AS LEGALILIZACOES PERTINENTES 9% - DESPESAS ADMINISTRATIVAS E DE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</si>
</sst>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3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8.1" displayName="Criteria_Summary18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8.10" displayName="Criteria_Summary18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8.11" displayName="Criteria_Summary18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8.12" displayName="Criteria_Summary18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8.13" displayName="Criteria_Summary18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811" displayName="Elements1811" ref="A6:E18" totalsRowCount="1" totalsRowCellStyle="styleRegular">
  <autoFilter ref="A6:E17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1821" displayName="Elements1821" ref="A6:E18" totalsRowCount="1" totalsRowCellStyle="styleRegular">
  <autoFilter ref="A6:E17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831" displayName="Elements1831" ref="A6:E18" totalsRowCount="1" totalsRowCellStyle="styleRegular">
  <autoFilter ref="A6:E17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841" displayName="Elements1841" ref="A6:E8" totalsRowCount="1" totalsRowCellStyle="styleRegular">
  <autoFilter ref="A6:E7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851" displayName="Elements1851" ref="A6:E18" totalsRowCount="1" totalsRowCellStyle="styleRegular">
  <autoFilter ref="A6:E17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861" displayName="Elements1861" ref="A6:E18" totalsRowCount="1" totalsRowCellStyle="styleRegular">
  <autoFilter ref="A6:E17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8.2" displayName="Criteria_Summary18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871" displayName="Elements1871" ref="A6:E18" totalsRowCount="1" totalsRowCellStyle="styleRegular">
  <autoFilter ref="A6:E17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881" displayName="Elements1881" ref="A6:E18" totalsRowCount="1" totalsRowCellStyle="styleRegular">
  <autoFilter ref="A6:E17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891" displayName="Elements1891" ref="A6:E36" totalsRowCount="1" totalsRowCellStyle="styleRegular">
  <autoFilter ref="A6:E35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8101" displayName="Elements18101" ref="A6:E8" totalsRowCount="1" totalsRowCellStyle="styleRegular">
  <autoFilter ref="A6:E7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18111" displayName="Elements18111" ref="A6:E18" totalsRowCount="1" totalsRowCellStyle="styleRegular">
  <autoFilter ref="A6:E17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18121" displayName="Elements18121" ref="A6:E18" totalsRowCount="1" totalsRowCellStyle="styleRegular">
  <autoFilter ref="A6:E17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8131" displayName="Elements18131" ref="A6:E8" totalsRowCount="1" totalsRowCellStyle="styleRegular">
  <autoFilter ref="A6:E7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8.3" displayName="Criteria_Summary18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8.4" displayName="Criteria_Summary18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8.5" displayName="Criteria_Summary18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8.6" displayName="Criteria_Summary18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8.7" displayName="Criteria_Summary18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8.8" displayName="Criteria_Summary18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8.9" displayName="Criteria_Summary18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showGridLines="0" tabSelected="1" workbookViewId="0">
      <selection activeCell="F18" sqref="F18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3" t="s">
        <v>151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</row>
    <row r="2" spans="1:9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265882.98746355006</v>
      </c>
    </row>
    <row r="6" spans="1:9" ht="24.75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7.81</v>
      </c>
      <c r="H6" s="6">
        <v>9.3602850000000011</v>
      </c>
      <c r="I6" s="6">
        <v>34255.179794550008</v>
      </c>
    </row>
    <row r="7" spans="1:9" ht="24.75">
      <c r="A7" s="6" t="s">
        <v>18</v>
      </c>
      <c r="B7" s="6" t="s">
        <v>19</v>
      </c>
      <c r="C7" s="6" t="s">
        <v>14</v>
      </c>
      <c r="D7" s="6" t="s">
        <v>20</v>
      </c>
      <c r="E7" s="6" t="s">
        <v>16</v>
      </c>
      <c r="F7" s="7" t="s">
        <v>17</v>
      </c>
      <c r="G7" s="6">
        <v>6.69</v>
      </c>
      <c r="H7" s="6">
        <v>8.017965000000002</v>
      </c>
      <c r="I7" s="6">
        <v>29342.785252950009</v>
      </c>
    </row>
    <row r="8" spans="1:9" ht="24.75">
      <c r="A8" s="6" t="s">
        <v>21</v>
      </c>
      <c r="B8" s="6" t="s">
        <v>22</v>
      </c>
      <c r="C8" s="6" t="s">
        <v>14</v>
      </c>
      <c r="D8" s="6" t="s">
        <v>23</v>
      </c>
      <c r="E8" s="6" t="s">
        <v>16</v>
      </c>
      <c r="F8" s="7" t="s">
        <v>17</v>
      </c>
      <c r="G8" s="6">
        <v>0.53</v>
      </c>
      <c r="H8" s="6">
        <v>0.63520500000000013</v>
      </c>
      <c r="I8" s="6">
        <v>2324.6152741500005</v>
      </c>
    </row>
    <row r="9" spans="1:9" ht="24.75">
      <c r="A9" s="6" t="s">
        <v>24</v>
      </c>
      <c r="B9" s="6" t="s">
        <v>25</v>
      </c>
      <c r="C9" s="6" t="s">
        <v>14</v>
      </c>
      <c r="D9" s="6" t="s">
        <v>26</v>
      </c>
      <c r="E9" s="6" t="s">
        <v>16</v>
      </c>
      <c r="F9" s="7" t="s">
        <v>27</v>
      </c>
      <c r="G9" s="6">
        <v>0.53</v>
      </c>
      <c r="H9" s="6">
        <v>0.63520500000000013</v>
      </c>
      <c r="I9" s="6">
        <v>33.462599400000009</v>
      </c>
    </row>
    <row r="10" spans="1:9" ht="24.75">
      <c r="A10" s="6" t="s">
        <v>28</v>
      </c>
      <c r="B10" s="6" t="s">
        <v>29</v>
      </c>
      <c r="C10" s="6" t="s">
        <v>14</v>
      </c>
      <c r="D10" s="6" t="s">
        <v>30</v>
      </c>
      <c r="E10" s="6" t="s">
        <v>16</v>
      </c>
      <c r="F10" s="7" t="s">
        <v>17</v>
      </c>
      <c r="G10" s="6">
        <v>0.26</v>
      </c>
      <c r="H10" s="6">
        <v>0.31161000000000005</v>
      </c>
      <c r="I10" s="6">
        <v>1140.3773043000003</v>
      </c>
    </row>
    <row r="11" spans="1:9" ht="24.75">
      <c r="A11" s="6" t="s">
        <v>31</v>
      </c>
      <c r="B11" s="6" t="s">
        <v>152</v>
      </c>
      <c r="C11" s="6" t="s">
        <v>14</v>
      </c>
      <c r="D11" s="6" t="s">
        <v>153</v>
      </c>
      <c r="E11" s="6" t="s">
        <v>16</v>
      </c>
      <c r="F11" s="7" t="s">
        <v>17</v>
      </c>
      <c r="G11" s="6">
        <v>0.53</v>
      </c>
      <c r="H11" s="6">
        <v>0.63520500000000013</v>
      </c>
      <c r="I11" s="6">
        <v>2324.6152741500005</v>
      </c>
    </row>
    <row r="12" spans="1:9" ht="24.75">
      <c r="A12" s="6" t="s">
        <v>33</v>
      </c>
      <c r="B12" s="6" t="s">
        <v>34</v>
      </c>
      <c r="C12" s="6" t="s">
        <v>14</v>
      </c>
      <c r="D12" s="6" t="s">
        <v>35</v>
      </c>
      <c r="E12" s="6" t="s">
        <v>16</v>
      </c>
      <c r="F12" s="7" t="s">
        <v>17</v>
      </c>
      <c r="G12" s="6">
        <v>0.97</v>
      </c>
      <c r="H12" s="6">
        <v>1.1625450000000002</v>
      </c>
      <c r="I12" s="6">
        <v>4254.484558350001</v>
      </c>
    </row>
    <row r="13" spans="1:9" ht="24.75">
      <c r="A13" s="6" t="s">
        <v>36</v>
      </c>
      <c r="B13" s="6" t="s">
        <v>37</v>
      </c>
      <c r="C13" s="6" t="s">
        <v>14</v>
      </c>
      <c r="D13" s="6" t="s">
        <v>38</v>
      </c>
      <c r="E13" s="6" t="s">
        <v>16</v>
      </c>
      <c r="F13" s="7" t="s">
        <v>17</v>
      </c>
      <c r="G13" s="6">
        <v>0.9</v>
      </c>
      <c r="H13" s="6">
        <v>1.0786500000000001</v>
      </c>
      <c r="I13" s="6">
        <v>3947.4598995000006</v>
      </c>
    </row>
    <row r="14" spans="1:9" ht="24.75">
      <c r="A14" s="6" t="s">
        <v>39</v>
      </c>
      <c r="B14" s="6" t="s">
        <v>154</v>
      </c>
      <c r="C14" s="6" t="s">
        <v>14</v>
      </c>
      <c r="D14" s="6" t="s">
        <v>155</v>
      </c>
      <c r="E14" s="6" t="s">
        <v>16</v>
      </c>
      <c r="F14" s="7" t="s">
        <v>41</v>
      </c>
      <c r="G14" s="6">
        <v>0.75</v>
      </c>
      <c r="H14" s="6">
        <v>0.89887500000000009</v>
      </c>
      <c r="I14" s="6">
        <v>1410.9371212500002</v>
      </c>
    </row>
    <row r="15" spans="1:9" ht="24.75">
      <c r="A15" s="6" t="s">
        <v>42</v>
      </c>
      <c r="B15" s="6" t="s">
        <v>43</v>
      </c>
      <c r="C15" s="6" t="s">
        <v>14</v>
      </c>
      <c r="D15" s="6" t="s">
        <v>44</v>
      </c>
      <c r="E15" s="6" t="s">
        <v>45</v>
      </c>
      <c r="F15" s="7" t="s">
        <v>46</v>
      </c>
      <c r="G15" s="6">
        <v>239.26</v>
      </c>
      <c r="H15" s="6">
        <v>286.75310999999999</v>
      </c>
      <c r="I15" s="6">
        <v>286.75310999999999</v>
      </c>
    </row>
    <row r="16" spans="1:9" ht="24.75">
      <c r="A16" s="6" t="s">
        <v>47</v>
      </c>
      <c r="B16" s="6" t="s">
        <v>48</v>
      </c>
      <c r="C16" s="6" t="s">
        <v>14</v>
      </c>
      <c r="D16" s="6" t="s">
        <v>49</v>
      </c>
      <c r="E16" s="6" t="s">
        <v>16</v>
      </c>
      <c r="F16" s="7" t="s">
        <v>17</v>
      </c>
      <c r="G16" s="6">
        <v>9.74</v>
      </c>
      <c r="H16" s="6">
        <v>11.673390000000001</v>
      </c>
      <c r="I16" s="6">
        <v>42720.288245700009</v>
      </c>
    </row>
    <row r="17" spans="1:9" ht="24.75">
      <c r="A17" s="6" t="s">
        <v>50</v>
      </c>
      <c r="B17" s="6" t="s">
        <v>156</v>
      </c>
      <c r="C17" s="6" t="s">
        <v>14</v>
      </c>
      <c r="D17" s="6" t="s">
        <v>157</v>
      </c>
      <c r="E17" s="6" t="s">
        <v>16</v>
      </c>
      <c r="F17" s="7" t="s">
        <v>17</v>
      </c>
      <c r="G17" s="6">
        <v>5.35</v>
      </c>
      <c r="H17" s="6">
        <v>6.411975</v>
      </c>
      <c r="I17" s="6">
        <v>23465.456069250002</v>
      </c>
    </row>
    <row r="18" spans="1:9" ht="24.75">
      <c r="A18" s="6" t="s">
        <v>52</v>
      </c>
      <c r="B18" s="6" t="s">
        <v>53</v>
      </c>
      <c r="C18" s="6" t="s">
        <v>14</v>
      </c>
      <c r="D18" s="6" t="s">
        <v>54</v>
      </c>
      <c r="E18" s="6" t="s">
        <v>45</v>
      </c>
      <c r="F18" s="7" t="s">
        <v>55</v>
      </c>
      <c r="G18" s="6">
        <v>50219.68</v>
      </c>
      <c r="H18" s="6">
        <v>60188.28648000001</v>
      </c>
      <c r="I18" s="6">
        <v>120376.57296000002</v>
      </c>
    </row>
    <row r="19" spans="1:9">
      <c r="I19" s="2">
        <v>265882.98746355006</v>
      </c>
    </row>
  </sheetData>
  <mergeCells count="1">
    <mergeCell ref="A1:I2"/>
  </mergeCells>
  <hyperlinks>
    <hyperlink ref="A5" location="'18'!A1" display="18" xr:uid="{00000000-0004-0000-0000-000000000000}"/>
    <hyperlink ref="A6" location="'18.1'!A1" display="18.1" xr:uid="{00000000-0004-0000-0000-000001000000}"/>
    <hyperlink ref="F6" location="'18.1E'!A1" display="3659,63" xr:uid="{00000000-0004-0000-0000-000002000000}"/>
    <hyperlink ref="A7" location="'18.2'!A1" display="18.2" xr:uid="{00000000-0004-0000-0000-000003000000}"/>
    <hyperlink ref="F7" location="'18.2E'!A1" display="3659,63" xr:uid="{00000000-0004-0000-0000-000004000000}"/>
    <hyperlink ref="A8" location="'18.3'!A1" display="18.3" xr:uid="{00000000-0004-0000-0000-000005000000}"/>
    <hyperlink ref="F8" location="'18.3E'!A1" display="3659,63" xr:uid="{00000000-0004-0000-0000-000006000000}"/>
    <hyperlink ref="A9" location="'18.4'!A1" display="18.4" xr:uid="{00000000-0004-0000-0000-000007000000}"/>
    <hyperlink ref="F9" location="'18.4E'!A1" display="52,68" xr:uid="{00000000-0004-0000-0000-000008000000}"/>
    <hyperlink ref="A10" location="'18.5'!A1" display="18.5" xr:uid="{00000000-0004-0000-0000-000009000000}"/>
    <hyperlink ref="F10" location="'18.5E'!A1" display="3659,63" xr:uid="{00000000-0004-0000-0000-00000A000000}"/>
    <hyperlink ref="A11" location="'18.6'!A1" display="18.6" xr:uid="{00000000-0004-0000-0000-00000B000000}"/>
    <hyperlink ref="F11" location="'18.6E'!A1" display="3659,63" xr:uid="{00000000-0004-0000-0000-00000C000000}"/>
    <hyperlink ref="A12" location="'18.7'!A1" display="18.7" xr:uid="{00000000-0004-0000-0000-00000D000000}"/>
    <hyperlink ref="F12" location="'18.7E'!A1" display="3659,63" xr:uid="{00000000-0004-0000-0000-00000E000000}"/>
    <hyperlink ref="A13" location="'18.8'!A1" display="18.8" xr:uid="{00000000-0004-0000-0000-00000F000000}"/>
    <hyperlink ref="F13" location="'18.8E'!A1" display="3659,63" xr:uid="{00000000-0004-0000-0000-000010000000}"/>
    <hyperlink ref="A14" location="'18.9'!A1" display="18.9" xr:uid="{00000000-0004-0000-0000-000011000000}"/>
    <hyperlink ref="F14" location="'18.9E'!A1" display="1569,67" xr:uid="{00000000-0004-0000-0000-000012000000}"/>
    <hyperlink ref="A15" location="'18.10'!A1" display="18.10" xr:uid="{00000000-0004-0000-0000-000013000000}"/>
    <hyperlink ref="F15" location="'18.10E'!A1" display="1,00" xr:uid="{00000000-0004-0000-0000-000014000000}"/>
    <hyperlink ref="A16" location="'18.11'!A1" display="18.11" xr:uid="{00000000-0004-0000-0000-000015000000}"/>
    <hyperlink ref="F16" location="'18.11E'!A1" display="3659,63" xr:uid="{00000000-0004-0000-0000-000016000000}"/>
    <hyperlink ref="A17" location="'18.12'!A1" display="18.12" xr:uid="{00000000-0004-0000-0000-000017000000}"/>
    <hyperlink ref="F17" location="'18.12E'!A1" display="3659,63" xr:uid="{00000000-0004-0000-0000-000018000000}"/>
    <hyperlink ref="A18" location="'18.13'!A1" display="18.13" xr:uid="{00000000-0004-0000-0000-000019000000}"/>
    <hyperlink ref="F18" location="'18.13E'!A1" display="2,00" xr:uid="{00000000-0004-0000-0000-00001A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36</v>
      </c>
      <c r="B2" s="6" t="s">
        <v>37</v>
      </c>
      <c r="C2" s="6" t="s">
        <v>14</v>
      </c>
      <c r="D2" s="6" t="s">
        <v>38</v>
      </c>
      <c r="E2" s="6" t="s">
        <v>16</v>
      </c>
      <c r="F2" s="6" t="s">
        <v>17</v>
      </c>
      <c r="G2" s="6">
        <v>0.9</v>
      </c>
      <c r="H2" s="6">
        <v>1.0786500000000001</v>
      </c>
      <c r="I2" s="6">
        <v>3947.4598995000006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SUBTOTAL(109,Criteria_Summary18.8[Elementos])</f>
        <v>11</v>
      </c>
      <c r="D9" s="9" t="s">
        <v>62</v>
      </c>
      <c r="E9" s="9">
        <f>SUBTOTAL(109,Criteria_Summary18.8[Total])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8" xr:uid="{00000000-0004-0000-0900-000000000000}"/>
    <hyperlink ref="F2" location="'18.8E'!A1" display="3659,63" xr:uid="{00000000-0004-0000-0900-000001000000}"/>
    <hyperlink ref="E10" location="'18.8E'!A1" display="'18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39</v>
      </c>
      <c r="B2" s="6" t="s">
        <v>154</v>
      </c>
      <c r="C2" s="6" t="s">
        <v>14</v>
      </c>
      <c r="D2" s="6" t="s">
        <v>155</v>
      </c>
      <c r="E2" s="6" t="s">
        <v>16</v>
      </c>
      <c r="F2" s="6" t="s">
        <v>41</v>
      </c>
      <c r="G2" s="6">
        <v>0.75</v>
      </c>
      <c r="H2" s="6">
        <v>0.89887500000000009</v>
      </c>
      <c r="I2" s="6">
        <v>1410.9371212500002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29</v>
      </c>
      <c r="D8" s="9" t="s">
        <v>61</v>
      </c>
      <c r="E8" s="9">
        <v>1569.67376829207</v>
      </c>
    </row>
    <row r="9" spans="1:9">
      <c r="A9" s="9" t="s">
        <v>62</v>
      </c>
      <c r="B9" s="9" t="s">
        <v>62</v>
      </c>
      <c r="C9" s="9">
        <f>SUBTOTAL(109,Criteria_Summary18.9[Elementos])</f>
        <v>29</v>
      </c>
      <c r="D9" s="9" t="s">
        <v>62</v>
      </c>
      <c r="E9" s="9">
        <f>SUBTOTAL(109,Criteria_Summary18.9[Total])</f>
        <v>1569.67376829207</v>
      </c>
    </row>
    <row r="10" spans="1:9">
      <c r="A10" s="10" t="s">
        <v>63</v>
      </c>
      <c r="B10" s="10">
        <v>0</v>
      </c>
      <c r="C10" s="11"/>
      <c r="D10" s="11"/>
      <c r="E10" s="10">
        <v>1569.67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29</v>
      </c>
      <c r="C16" s="19" t="s">
        <v>65</v>
      </c>
      <c r="D16" s="19" t="s">
        <v>65</v>
      </c>
      <c r="E16" s="9">
        <v>1569.67376829207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85</v>
      </c>
      <c r="E24" s="9" t="s">
        <v>70</v>
      </c>
    </row>
    <row r="26" spans="1:5">
      <c r="A26" s="20" t="s">
        <v>76</v>
      </c>
      <c r="B26" s="20" t="s">
        <v>76</v>
      </c>
      <c r="C26" s="20" t="s">
        <v>76</v>
      </c>
      <c r="D26" s="20" t="s">
        <v>76</v>
      </c>
      <c r="E26" s="20" t="s">
        <v>76</v>
      </c>
    </row>
    <row r="27" spans="1:5">
      <c r="A27" s="12" t="s">
        <v>57</v>
      </c>
      <c r="B27" s="12" t="s">
        <v>77</v>
      </c>
      <c r="C27" s="12" t="s">
        <v>78</v>
      </c>
      <c r="D27" s="12" t="s">
        <v>79</v>
      </c>
      <c r="E27" s="12"/>
    </row>
    <row r="28" spans="1:5">
      <c r="A28" s="9" t="s">
        <v>80</v>
      </c>
      <c r="B28" s="9" t="s">
        <v>86</v>
      </c>
      <c r="C28" s="9" t="s">
        <v>87</v>
      </c>
      <c r="D28" s="9" t="s">
        <v>88</v>
      </c>
      <c r="E28" s="9" t="s">
        <v>84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9" xr:uid="{00000000-0004-0000-0A00-000000000000}"/>
    <hyperlink ref="F2" location="'18.9E'!A1" display="1569,67" xr:uid="{00000000-0004-0000-0A00-000001000000}"/>
    <hyperlink ref="E10" location="'18.9E'!A1" display="'18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8"/>
  <sheetViews>
    <sheetView showGridLines="0" workbookViewId="0">
      <selection activeCell="D2" sqref="D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42</v>
      </c>
      <c r="B2" s="6" t="s">
        <v>43</v>
      </c>
      <c r="C2" s="6" t="s">
        <v>14</v>
      </c>
      <c r="D2" s="6" t="s">
        <v>44</v>
      </c>
      <c r="E2" s="6" t="s">
        <v>45</v>
      </c>
      <c r="F2" s="6" t="s">
        <v>89</v>
      </c>
      <c r="G2" s="6">
        <v>239.26</v>
      </c>
      <c r="H2" s="6">
        <v>286.75310999999999</v>
      </c>
      <c r="I2" s="6">
        <v>286.75310999999999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</v>
      </c>
      <c r="D8" s="9" t="s">
        <v>90</v>
      </c>
      <c r="E8" s="9">
        <v>1</v>
      </c>
    </row>
    <row r="9" spans="1:9">
      <c r="A9" s="9" t="s">
        <v>62</v>
      </c>
      <c r="B9" s="9" t="s">
        <v>62</v>
      </c>
      <c r="C9" s="9">
        <f>SUBTOTAL(109,Criteria_Summary18.10[Elementos])</f>
        <v>1</v>
      </c>
      <c r="D9" s="9" t="s">
        <v>62</v>
      </c>
      <c r="E9" s="9">
        <f>SUBTOTAL(109,Criteria_Summary18.10[Total])</f>
        <v>1</v>
      </c>
    </row>
    <row r="10" spans="1:9">
      <c r="A10" s="10" t="s">
        <v>63</v>
      </c>
      <c r="B10" s="10">
        <v>0</v>
      </c>
      <c r="C10" s="11"/>
      <c r="D10" s="11"/>
      <c r="E10" s="10">
        <v>1</v>
      </c>
    </row>
    <row r="13" spans="1:9">
      <c r="A13" s="16" t="s">
        <v>90</v>
      </c>
      <c r="B13" s="16" t="s">
        <v>90</v>
      </c>
      <c r="C13" s="16" t="s">
        <v>90</v>
      </c>
      <c r="D13" s="16" t="s">
        <v>90</v>
      </c>
      <c r="E13" s="16" t="s">
        <v>90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</v>
      </c>
      <c r="C16" s="19" t="s">
        <v>91</v>
      </c>
      <c r="D16" s="19" t="s">
        <v>91</v>
      </c>
      <c r="E16" s="9">
        <v>1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92</v>
      </c>
      <c r="B24" s="19" t="s">
        <v>92</v>
      </c>
      <c r="C24" s="19" t="s">
        <v>92</v>
      </c>
      <c r="D24" s="9" t="s">
        <v>93</v>
      </c>
      <c r="E24" s="9" t="s">
        <v>70</v>
      </c>
    </row>
    <row r="26" spans="1:5">
      <c r="A26" s="20" t="s">
        <v>76</v>
      </c>
      <c r="B26" s="20" t="s">
        <v>76</v>
      </c>
      <c r="C26" s="20" t="s">
        <v>76</v>
      </c>
      <c r="D26" s="20" t="s">
        <v>76</v>
      </c>
      <c r="E26" s="20" t="s">
        <v>76</v>
      </c>
    </row>
    <row r="27" spans="1:5">
      <c r="A27" s="12" t="s">
        <v>57</v>
      </c>
      <c r="B27" s="12" t="s">
        <v>77</v>
      </c>
      <c r="C27" s="12" t="s">
        <v>78</v>
      </c>
      <c r="D27" s="12" t="s">
        <v>79</v>
      </c>
      <c r="E27" s="12"/>
    </row>
    <row r="28" spans="1:5">
      <c r="A28" s="9" t="s">
        <v>80</v>
      </c>
      <c r="B28" s="9" t="s">
        <v>81</v>
      </c>
      <c r="C28" s="9" t="s">
        <v>94</v>
      </c>
      <c r="D28" s="9" t="s">
        <v>95</v>
      </c>
      <c r="E28" s="9" t="s">
        <v>84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10" xr:uid="{00000000-0004-0000-0B00-000000000000}"/>
    <hyperlink ref="F2" location="'18.10E'!A1" display="1" xr:uid="{00000000-0004-0000-0B00-000001000000}"/>
    <hyperlink ref="E10" location="'18.10E'!A1" display="'18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47</v>
      </c>
      <c r="B2" s="6" t="s">
        <v>48</v>
      </c>
      <c r="C2" s="6" t="s">
        <v>14</v>
      </c>
      <c r="D2" s="6" t="s">
        <v>49</v>
      </c>
      <c r="E2" s="6" t="s">
        <v>16</v>
      </c>
      <c r="F2" s="6" t="s">
        <v>17</v>
      </c>
      <c r="G2" s="6">
        <v>9.74</v>
      </c>
      <c r="H2" s="6">
        <v>11.673390000000001</v>
      </c>
      <c r="I2" s="6">
        <v>42720.288245700009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SUBTOTAL(109,Criteria_Summary18.11[Elementos])</f>
        <v>11</v>
      </c>
      <c r="D9" s="9" t="s">
        <v>62</v>
      </c>
      <c r="E9" s="9">
        <f>SUBTOTAL(109,Criteria_Summary18.11[Total])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11" xr:uid="{00000000-0004-0000-0C00-000000000000}"/>
    <hyperlink ref="F2" location="'18.11E'!A1" display="3659,63" xr:uid="{00000000-0004-0000-0C00-000001000000}"/>
    <hyperlink ref="E10" location="'18.11E'!A1" display="'18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>
      <selection activeCell="D2" sqref="D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50</v>
      </c>
      <c r="B2" s="6" t="s">
        <v>156</v>
      </c>
      <c r="C2" s="6" t="s">
        <v>14</v>
      </c>
      <c r="D2" s="6" t="s">
        <v>157</v>
      </c>
      <c r="E2" s="6" t="s">
        <v>16</v>
      </c>
      <c r="F2" s="6" t="s">
        <v>17</v>
      </c>
      <c r="G2" s="6">
        <v>5.35</v>
      </c>
      <c r="H2" s="6">
        <v>6.411975</v>
      </c>
      <c r="I2" s="6">
        <v>23465.456069250002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SUBTOTAL(109,Criteria_Summary18.12[Elementos])</f>
        <v>11</v>
      </c>
      <c r="D9" s="9" t="s">
        <v>62</v>
      </c>
      <c r="E9" s="9">
        <f>SUBTOTAL(109,Criteria_Summary18.12[Total])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12" xr:uid="{00000000-0004-0000-0D00-000000000000}"/>
    <hyperlink ref="F2" location="'18.12E'!A1" display="3659,63" xr:uid="{00000000-0004-0000-0D00-000001000000}"/>
    <hyperlink ref="E10" location="'18.12E'!A1" display="'18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4"/>
  <sheetViews>
    <sheetView showGridLines="0" workbookViewId="0">
      <selection activeCell="B10" sqref="B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52</v>
      </c>
      <c r="B2" s="6" t="s">
        <v>53</v>
      </c>
      <c r="C2" s="6" t="s">
        <v>14</v>
      </c>
      <c r="D2" s="6" t="s">
        <v>54</v>
      </c>
      <c r="E2" s="6" t="s">
        <v>45</v>
      </c>
      <c r="F2" s="6" t="s">
        <v>96</v>
      </c>
      <c r="G2" s="6">
        <v>50219.68</v>
      </c>
      <c r="H2" s="6">
        <v>60188.28648000001</v>
      </c>
      <c r="I2" s="6">
        <v>120376.57296000002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</v>
      </c>
      <c r="D8" s="9" t="s">
        <v>97</v>
      </c>
      <c r="E8" s="9">
        <v>1</v>
      </c>
    </row>
    <row r="9" spans="1:9">
      <c r="A9" s="9" t="s">
        <v>62</v>
      </c>
      <c r="B9" s="9" t="s">
        <v>62</v>
      </c>
      <c r="C9" s="9">
        <f>SUBTOTAL(109,Criteria_Summary18.13[Elementos])</f>
        <v>1</v>
      </c>
      <c r="D9" s="9" t="s">
        <v>62</v>
      </c>
      <c r="E9" s="9">
        <f>SUBTOTAL(109,Criteria_Summary18.13[Total])</f>
        <v>1</v>
      </c>
    </row>
    <row r="10" spans="1:9">
      <c r="A10" s="10" t="s">
        <v>63</v>
      </c>
      <c r="B10" s="10">
        <v>1</v>
      </c>
      <c r="C10" s="11"/>
      <c r="D10" s="11"/>
      <c r="E10" s="10">
        <v>2</v>
      </c>
    </row>
    <row r="13" spans="1:9">
      <c r="A13" s="16" t="s">
        <v>97</v>
      </c>
      <c r="B13" s="16" t="s">
        <v>97</v>
      </c>
      <c r="C13" s="16" t="s">
        <v>97</v>
      </c>
      <c r="D13" s="16" t="s">
        <v>97</v>
      </c>
      <c r="E13" s="16" t="s">
        <v>97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</v>
      </c>
      <c r="C16" s="19" t="s">
        <v>98</v>
      </c>
      <c r="D16" s="19" t="s">
        <v>98</v>
      </c>
      <c r="E16" s="9">
        <v>1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99</v>
      </c>
      <c r="B24" s="19" t="s">
        <v>99</v>
      </c>
      <c r="C24" s="19" t="s">
        <v>99</v>
      </c>
      <c r="D24" s="9" t="s">
        <v>100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13" xr:uid="{00000000-0004-0000-0E00-000000000000}"/>
    <hyperlink ref="F2" location="'18.13E'!A1" display="2" xr:uid="{00000000-0004-0000-0E00-000001000000}"/>
    <hyperlink ref="E10" location="'18.13E'!A1" display="'18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</v>
      </c>
      <c r="B1" s="21" t="s">
        <v>15</v>
      </c>
      <c r="C1" s="21" t="s">
        <v>15</v>
      </c>
      <c r="D1" s="21" t="s">
        <v>15</v>
      </c>
      <c r="E1" s="21" t="s">
        <v>15</v>
      </c>
    </row>
    <row r="2" spans="1:5">
      <c r="A2" s="21" t="s">
        <v>15</v>
      </c>
      <c r="B2" s="21" t="s">
        <v>15</v>
      </c>
      <c r="C2" s="21" t="s">
        <v>15</v>
      </c>
      <c r="D2" s="21" t="s">
        <v>15</v>
      </c>
      <c r="E2" s="21" t="s">
        <v>15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SUBTOTAL(103,Elements1811[Elemento])</f>
        <v>11</v>
      </c>
      <c r="D18" s="1" t="s">
        <v>62</v>
      </c>
      <c r="E18" s="1">
        <f>SUBTOTAL(109,Elements1811[Totais:])</f>
        <v>3659.6335505030984</v>
      </c>
    </row>
  </sheetData>
  <mergeCells count="3">
    <mergeCell ref="A1:E2"/>
    <mergeCell ref="A4:E4"/>
    <mergeCell ref="A5:E5"/>
  </mergeCells>
  <hyperlinks>
    <hyperlink ref="A1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0000000}"/>
    <hyperlink ref="B1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1000000}"/>
    <hyperlink ref="C1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2000000}"/>
    <hyperlink ref="D1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3000000}"/>
    <hyperlink ref="E1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4000000}"/>
    <hyperlink ref="A2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5000000}"/>
    <hyperlink ref="B2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6000000}"/>
    <hyperlink ref="C2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7000000}"/>
    <hyperlink ref="D2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8000000}"/>
    <hyperlink ref="E2" location="'18.1'!A1" display="PROJETO DE AS BUILT DE ARQUITETURA PARA PREDIOS ESCOLARES E/ OU ADMINISTRATIVOS ACIMA DE 3000M2,APRESENTADO NOS PADROES D A CONTRATANTE,INCLUSIVE COORDENACAO E COMPATIBILIZACAO COM O S PROJETOS COMPLEMENTARES 9%-DESPESAS ADMINISTRATIVAS E DE MATERIAIS" xr:uid="{00000000-0004-0000-0F00-000009000000}"/>
    <hyperlink ref="A4" location="'18.1'!A1" display="Pisos (Área)" xr:uid="{00000000-0004-0000-0F00-00000A000000}"/>
    <hyperlink ref="B4" location="'18.1'!A1" display="Pisos (Área)" xr:uid="{00000000-0004-0000-0F00-00000B000000}"/>
    <hyperlink ref="C4" location="'18.1'!A1" display="Pisos (Área)" xr:uid="{00000000-0004-0000-0F00-00000C000000}"/>
    <hyperlink ref="D4" location="'18.1'!A1" display="Pisos (Área)" xr:uid="{00000000-0004-0000-0F00-00000D000000}"/>
    <hyperlink ref="E4" location="'18.1'!A1" display="Pisos (Área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20</v>
      </c>
      <c r="B1" s="21" t="s">
        <v>20</v>
      </c>
      <c r="C1" s="21" t="s">
        <v>20</v>
      </c>
      <c r="D1" s="21" t="s">
        <v>20</v>
      </c>
      <c r="E1" s="21" t="s">
        <v>20</v>
      </c>
    </row>
    <row r="2" spans="1:5">
      <c r="A2" s="21" t="s">
        <v>20</v>
      </c>
      <c r="B2" s="21" t="s">
        <v>20</v>
      </c>
      <c r="C2" s="21" t="s">
        <v>20</v>
      </c>
      <c r="D2" s="21" t="s">
        <v>20</v>
      </c>
      <c r="E2" s="21" t="s">
        <v>20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SUBTOTAL(103,Elements1821[Elemento])</f>
        <v>11</v>
      </c>
      <c r="D18" s="1" t="s">
        <v>62</v>
      </c>
      <c r="E18" s="1">
        <f>SUBTOTAL(109,Elements1821[Totais:])</f>
        <v>3659.6335505030984</v>
      </c>
    </row>
  </sheetData>
  <mergeCells count="3">
    <mergeCell ref="A1:E2"/>
    <mergeCell ref="A4:E4"/>
    <mergeCell ref="A5:E5"/>
  </mergeCells>
  <hyperlinks>
    <hyperlink ref="A1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0000000}"/>
    <hyperlink ref="B1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1000000}"/>
    <hyperlink ref="C1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2000000}"/>
    <hyperlink ref="D1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3000000}"/>
    <hyperlink ref="E1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4000000}"/>
    <hyperlink ref="A2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5000000}"/>
    <hyperlink ref="B2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6000000}"/>
    <hyperlink ref="C2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7000000}"/>
    <hyperlink ref="D2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8000000}"/>
    <hyperlink ref="E2" location="'18.2'!A1" display="PROJETO DE AS BUILT DE ESTRUTURA PARA PREDIOS ESCOLARES E/OU ADMINISTRATIVOS ACIMA DE 3000M2,CONSTANDO DE PLANTAS DE FOR MA,ARMACAO E DETALHES,APRESENTADO NOS PADROES DA CONTRATANTE 9%-DESPESAS ADMINISTRATIVAS E DE MATERIAIS" xr:uid="{00000000-0004-0000-1000-000009000000}"/>
    <hyperlink ref="A4" location="'18.2'!A1" display="Pisos (Área)" xr:uid="{00000000-0004-0000-1000-00000A000000}"/>
    <hyperlink ref="B4" location="'18.2'!A1" display="Pisos (Área)" xr:uid="{00000000-0004-0000-1000-00000B000000}"/>
    <hyperlink ref="C4" location="'18.2'!A1" display="Pisos (Área)" xr:uid="{00000000-0004-0000-1000-00000C000000}"/>
    <hyperlink ref="D4" location="'18.2'!A1" display="Pisos (Área)" xr:uid="{00000000-0004-0000-1000-00000D000000}"/>
    <hyperlink ref="E4" location="'18.2'!A1" display="Pisos (Área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23</v>
      </c>
      <c r="B1" s="21" t="s">
        <v>23</v>
      </c>
      <c r="C1" s="21" t="s">
        <v>23</v>
      </c>
      <c r="D1" s="21" t="s">
        <v>23</v>
      </c>
      <c r="E1" s="21" t="s">
        <v>23</v>
      </c>
    </row>
    <row r="2" spans="1:5">
      <c r="A2" s="21" t="s">
        <v>23</v>
      </c>
      <c r="B2" s="21" t="s">
        <v>23</v>
      </c>
      <c r="C2" s="21" t="s">
        <v>23</v>
      </c>
      <c r="D2" s="21" t="s">
        <v>23</v>
      </c>
      <c r="E2" s="21" t="s">
        <v>23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SUBTOTAL(103,Elements1831[Elemento])</f>
        <v>11</v>
      </c>
      <c r="D18" s="1" t="s">
        <v>62</v>
      </c>
      <c r="E18" s="1">
        <f>SUBTOTAL(109,Elements1831[Totais:])</f>
        <v>3659.6335505030984</v>
      </c>
    </row>
  </sheetData>
  <mergeCells count="3">
    <mergeCell ref="A1:E2"/>
    <mergeCell ref="A4:E4"/>
    <mergeCell ref="A5:E5"/>
  </mergeCells>
  <hyperlinks>
    <hyperlink ref="A1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0000000}"/>
    <hyperlink ref="B1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1000000}"/>
    <hyperlink ref="C1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2000000}"/>
    <hyperlink ref="D1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3000000}"/>
    <hyperlink ref="E1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4000000}"/>
    <hyperlink ref="A2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5000000}"/>
    <hyperlink ref="B2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6000000}"/>
    <hyperlink ref="C2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7000000}"/>
    <hyperlink ref="D2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8000000}"/>
    <hyperlink ref="E2" location="'18.3'!A1" display="PROJETO DE AS BUILT DE INSTALACAO DE ESGOTO SANITARIO E AGUA S PLUVIAIS PARA PREDIOS ESCOLARES E/OU ADMINISTRATIVOS ACIMA DE 3000M2,APRESENTADO NOS PADROES DA CONTRATANTE 9%-DESPESAS ADMINISTRATIVAS E DE MATERIAIS" xr:uid="{00000000-0004-0000-1100-000009000000}"/>
    <hyperlink ref="A4" location="'18.3'!A1" display="Pisos (Área)" xr:uid="{00000000-0004-0000-1100-00000A000000}"/>
    <hyperlink ref="B4" location="'18.3'!A1" display="Pisos (Área)" xr:uid="{00000000-0004-0000-1100-00000B000000}"/>
    <hyperlink ref="C4" location="'18.3'!A1" display="Pisos (Área)" xr:uid="{00000000-0004-0000-1100-00000C000000}"/>
    <hyperlink ref="D4" location="'18.3'!A1" display="Pisos (Área)" xr:uid="{00000000-0004-0000-1100-00000D000000}"/>
    <hyperlink ref="E4" location="'18.3'!A1" display="Pisos (Áre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26</v>
      </c>
      <c r="B1" s="21" t="s">
        <v>26</v>
      </c>
      <c r="C1" s="21" t="s">
        <v>26</v>
      </c>
      <c r="D1" s="21" t="s">
        <v>26</v>
      </c>
      <c r="E1" s="21" t="s">
        <v>26</v>
      </c>
    </row>
    <row r="2" spans="1:5">
      <c r="A2" s="21" t="s">
        <v>26</v>
      </c>
      <c r="B2" s="21" t="s">
        <v>26</v>
      </c>
      <c r="C2" s="21" t="s">
        <v>26</v>
      </c>
      <c r="D2" s="21" t="s">
        <v>26</v>
      </c>
      <c r="E2" s="21" t="s">
        <v>26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75</v>
      </c>
      <c r="D7" s="9" t="s">
        <v>118</v>
      </c>
      <c r="E7" s="9">
        <v>52.677535161414454</v>
      </c>
    </row>
    <row r="8" spans="1:5">
      <c r="A8" s="1" t="s">
        <v>62</v>
      </c>
      <c r="B8" s="1" t="s">
        <v>62</v>
      </c>
      <c r="C8" s="1">
        <f>SUBTOTAL(103,Elements1841[Elemento])</f>
        <v>1</v>
      </c>
      <c r="D8" s="1" t="s">
        <v>62</v>
      </c>
      <c r="E8" s="1">
        <f>SUBTOTAL(109,Elements1841[Totais:])</f>
        <v>52.677535161414454</v>
      </c>
    </row>
  </sheetData>
  <mergeCells count="3">
    <mergeCell ref="A1:E2"/>
    <mergeCell ref="A4:E4"/>
    <mergeCell ref="A5:E5"/>
  </mergeCells>
  <hyperlinks>
    <hyperlink ref="A1" location="'18.4'!A1" display="PROJETO DE AS BUILT DE INSTALACAO DE GAS PARA PREDIOS ESCOLA RES E/OU ADMINISTRATIVOS ATE 500M2,APRESENTADO NOS PADROES DA CONTRATANTE 9%-DESPESAS ADMINISTRATIVAS E DE MATERIAIS" xr:uid="{00000000-0004-0000-1200-000000000000}"/>
    <hyperlink ref="B1" location="'18.4'!A1" display="PROJETO DE AS BUILT DE INSTALACAO DE GAS PARA PREDIOS ESCOLA RES E/OU ADMINISTRATIVOS ATE 500M2,APRESENTADO NOS PADROES DA CONTRATANTE 9%-DESPESAS ADMINISTRATIVAS E DE MATERIAIS" xr:uid="{00000000-0004-0000-1200-000001000000}"/>
    <hyperlink ref="C1" location="'18.4'!A1" display="PROJETO DE AS BUILT DE INSTALACAO DE GAS PARA PREDIOS ESCOLA RES E/OU ADMINISTRATIVOS ATE 500M2,APRESENTADO NOS PADROES DA CONTRATANTE 9%-DESPESAS ADMINISTRATIVAS E DE MATERIAIS" xr:uid="{00000000-0004-0000-1200-000002000000}"/>
    <hyperlink ref="D1" location="'18.4'!A1" display="PROJETO DE AS BUILT DE INSTALACAO DE GAS PARA PREDIOS ESCOLA RES E/OU ADMINISTRATIVOS ATE 500M2,APRESENTADO NOS PADROES DA CONTRATANTE 9%-DESPESAS ADMINISTRATIVAS E DE MATERIAIS" xr:uid="{00000000-0004-0000-1200-000003000000}"/>
    <hyperlink ref="E1" location="'18.4'!A1" display="PROJETO DE AS BUILT DE INSTALACAO DE GAS PARA PREDIOS ESCOLA RES E/OU ADMINISTRATIVOS ATE 500M2,APRESENTADO NOS PADROES DA CONTRATANTE 9%-DESPESAS ADMINISTRATIVAS E DE MATERIAIS" xr:uid="{00000000-0004-0000-1200-000004000000}"/>
    <hyperlink ref="A2" location="'18.4'!A1" display="PROJETO DE AS BUILT DE INSTALACAO DE GAS PARA PREDIOS ESCOLA RES E/OU ADMINISTRATIVOS ATE 500M2,APRESENTADO NOS PADROES DA CONTRATANTE 9%-DESPESAS ADMINISTRATIVAS E DE MATERIAIS" xr:uid="{00000000-0004-0000-1200-000005000000}"/>
    <hyperlink ref="B2" location="'18.4'!A1" display="PROJETO DE AS BUILT DE INSTALACAO DE GAS PARA PREDIOS ESCOLA RES E/OU ADMINISTRATIVOS ATE 500M2,APRESENTADO NOS PADROES DA CONTRATANTE 9%-DESPESAS ADMINISTRATIVAS E DE MATERIAIS" xr:uid="{00000000-0004-0000-1200-000006000000}"/>
    <hyperlink ref="C2" location="'18.4'!A1" display="PROJETO DE AS BUILT DE INSTALACAO DE GAS PARA PREDIOS ESCOLA RES E/OU ADMINISTRATIVOS ATE 500M2,APRESENTADO NOS PADROES DA CONTRATANTE 9%-DESPESAS ADMINISTRATIVAS E DE MATERIAIS" xr:uid="{00000000-0004-0000-1200-000007000000}"/>
    <hyperlink ref="D2" location="'18.4'!A1" display="PROJETO DE AS BUILT DE INSTALACAO DE GAS PARA PREDIOS ESCOLA RES E/OU ADMINISTRATIVOS ATE 500M2,APRESENTADO NOS PADROES DA CONTRATANTE 9%-DESPESAS ADMINISTRATIVAS E DE MATERIAIS" xr:uid="{00000000-0004-0000-1200-000008000000}"/>
    <hyperlink ref="E2" location="'18.4'!A1" display="PROJETO DE AS BUILT DE INSTALACAO DE GAS PARA PREDIOS ESCOLA RES E/OU ADMINISTRATIVOS ATE 500M2,APRESENTADO NOS PADROES DA CONTRATANTE 9%-DESPESAS ADMINISTRATIVAS E DE MATERIAIS" xr:uid="{00000000-0004-0000-1200-000009000000}"/>
    <hyperlink ref="A4" location="'18.4'!A1" display="Pisos (Área)" xr:uid="{00000000-0004-0000-1200-00000A000000}"/>
    <hyperlink ref="B4" location="'18.4'!A1" display="Pisos (Área)" xr:uid="{00000000-0004-0000-1200-00000B000000}"/>
    <hyperlink ref="C4" location="'18.4'!A1" display="Pisos (Área)" xr:uid="{00000000-0004-0000-1200-00000C000000}"/>
    <hyperlink ref="D4" location="'18.4'!A1" display="Pisos (Área)" xr:uid="{00000000-0004-0000-1200-00000D000000}"/>
    <hyperlink ref="E4" location="'18.4'!A1" display="Pisos (Áre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265882.98746355006</v>
      </c>
    </row>
  </sheetData>
  <hyperlinks>
    <hyperlink ref="A2" location="'Orçamento'!A1" display="18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30</v>
      </c>
      <c r="B1" s="21" t="s">
        <v>30</v>
      </c>
      <c r="C1" s="21" t="s">
        <v>30</v>
      </c>
      <c r="D1" s="21" t="s">
        <v>30</v>
      </c>
      <c r="E1" s="21" t="s">
        <v>30</v>
      </c>
    </row>
    <row r="2" spans="1:5">
      <c r="A2" s="21" t="s">
        <v>30</v>
      </c>
      <c r="B2" s="21" t="s">
        <v>30</v>
      </c>
      <c r="C2" s="21" t="s">
        <v>30</v>
      </c>
      <c r="D2" s="21" t="s">
        <v>30</v>
      </c>
      <c r="E2" s="21" t="s">
        <v>30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SUBTOTAL(103,Elements1851[Elemento])</f>
        <v>11</v>
      </c>
      <c r="D18" s="1" t="s">
        <v>62</v>
      </c>
      <c r="E18" s="1">
        <f>SUBTOTAL(109,Elements1851[Totais:])</f>
        <v>3659.6335505030984</v>
      </c>
    </row>
  </sheetData>
  <mergeCells count="3">
    <mergeCell ref="A1:E2"/>
    <mergeCell ref="A4:E4"/>
    <mergeCell ref="A5:E5"/>
  </mergeCells>
  <hyperlinks>
    <hyperlink ref="A1" location="'18.5'!A1" display="PROJETO DE AS BUILT DE INSTALACAO DE INCENDIO E SPDA PARA PR EDIOS ESCOLARES E/OU ADMINISTRATIVOS ACIMA DE 3000M2,APRESEN TADO NOS PADROES DA CONTRATANTE 9%-DESPESAS ADMINISTRATIVAS E DE MATERIAIS" xr:uid="{00000000-0004-0000-1300-000000000000}"/>
    <hyperlink ref="B1" location="'18.5'!A1" display="PROJETO DE AS BUILT DE INSTALACAO DE INCENDIO E SPDA PARA PR EDIOS ESCOLARES E/OU ADMINISTRATIVOS ACIMA DE 3000M2,APRESEN TADO NOS PADROES DA CONTRATANTE 9%-DESPESAS ADMINISTRATIVAS E DE MATERIAIS" xr:uid="{00000000-0004-0000-1300-000001000000}"/>
    <hyperlink ref="C1" location="'18.5'!A1" display="PROJETO DE AS BUILT DE INSTALACAO DE INCENDIO E SPDA PARA PR EDIOS ESCOLARES E/OU ADMINISTRATIVOS ACIMA DE 3000M2,APRESEN TADO NOS PADROES DA CONTRATANTE 9%-DESPESAS ADMINISTRATIVAS E DE MATERIAIS" xr:uid="{00000000-0004-0000-1300-000002000000}"/>
    <hyperlink ref="D1" location="'18.5'!A1" display="PROJETO DE AS BUILT DE INSTALACAO DE INCENDIO E SPDA PARA PR EDIOS ESCOLARES E/OU ADMINISTRATIVOS ACIMA DE 3000M2,APRESEN TADO NOS PADROES DA CONTRATANTE 9%-DESPESAS ADMINISTRATIVAS E DE MATERIAIS" xr:uid="{00000000-0004-0000-1300-000003000000}"/>
    <hyperlink ref="E1" location="'18.5'!A1" display="PROJETO DE AS BUILT DE INSTALACAO DE INCENDIO E SPDA PARA PR EDIOS ESCOLARES E/OU ADMINISTRATIVOS ACIMA DE 3000M2,APRESEN TADO NOS PADROES DA CONTRATANTE 9%-DESPESAS ADMINISTRATIVAS E DE MATERIAIS" xr:uid="{00000000-0004-0000-1300-000004000000}"/>
    <hyperlink ref="A2" location="'18.5'!A1" display="PROJETO DE AS BUILT DE INSTALACAO DE INCENDIO E SPDA PARA PR EDIOS ESCOLARES E/OU ADMINISTRATIVOS ACIMA DE 3000M2,APRESEN TADO NOS PADROES DA CONTRATANTE 9%-DESPESAS ADMINISTRATIVAS E DE MATERIAIS" xr:uid="{00000000-0004-0000-1300-000005000000}"/>
    <hyperlink ref="B2" location="'18.5'!A1" display="PROJETO DE AS BUILT DE INSTALACAO DE INCENDIO E SPDA PARA PR EDIOS ESCOLARES E/OU ADMINISTRATIVOS ACIMA DE 3000M2,APRESEN TADO NOS PADROES DA CONTRATANTE 9%-DESPESAS ADMINISTRATIVAS E DE MATERIAIS" xr:uid="{00000000-0004-0000-1300-000006000000}"/>
    <hyperlink ref="C2" location="'18.5'!A1" display="PROJETO DE AS BUILT DE INSTALACAO DE INCENDIO E SPDA PARA PR EDIOS ESCOLARES E/OU ADMINISTRATIVOS ACIMA DE 3000M2,APRESEN TADO NOS PADROES DA CONTRATANTE 9%-DESPESAS ADMINISTRATIVAS E DE MATERIAIS" xr:uid="{00000000-0004-0000-1300-000007000000}"/>
    <hyperlink ref="D2" location="'18.5'!A1" display="PROJETO DE AS BUILT DE INSTALACAO DE INCENDIO E SPDA PARA PR EDIOS ESCOLARES E/OU ADMINISTRATIVOS ACIMA DE 3000M2,APRESEN TADO NOS PADROES DA CONTRATANTE 9%-DESPESAS ADMINISTRATIVAS E DE MATERIAIS" xr:uid="{00000000-0004-0000-1300-000008000000}"/>
    <hyperlink ref="E2" location="'18.5'!A1" display="PROJETO DE AS BUILT DE INSTALACAO DE INCENDIO E SPDA PARA PR EDIOS ESCOLARES E/OU ADMINISTRATIVOS ACIMA DE 3000M2,APRESEN TADO NOS PADROES DA CONTRATANTE 9%-DESPESAS ADMINISTRATIVAS E DE MATERIAIS" xr:uid="{00000000-0004-0000-1300-000009000000}"/>
    <hyperlink ref="A4" location="'18.5'!A1" display="Pisos (Área)" xr:uid="{00000000-0004-0000-1300-00000A000000}"/>
    <hyperlink ref="B4" location="'18.5'!A1" display="Pisos (Área)" xr:uid="{00000000-0004-0000-1300-00000B000000}"/>
    <hyperlink ref="C4" location="'18.5'!A1" display="Pisos (Área)" xr:uid="{00000000-0004-0000-1300-00000C000000}"/>
    <hyperlink ref="D4" location="'18.5'!A1" display="Pisos (Área)" xr:uid="{00000000-0004-0000-1300-00000D000000}"/>
    <hyperlink ref="E4" location="'18.5'!A1" display="Pisos (Áre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153</v>
      </c>
      <c r="B1" s="21" t="s">
        <v>32</v>
      </c>
      <c r="C1" s="21" t="s">
        <v>32</v>
      </c>
      <c r="D1" s="21" t="s">
        <v>32</v>
      </c>
      <c r="E1" s="21" t="s">
        <v>32</v>
      </c>
    </row>
    <row r="2" spans="1:5">
      <c r="A2" s="21" t="s">
        <v>32</v>
      </c>
      <c r="B2" s="21" t="s">
        <v>32</v>
      </c>
      <c r="C2" s="21" t="s">
        <v>32</v>
      </c>
      <c r="D2" s="21" t="s">
        <v>32</v>
      </c>
      <c r="E2" s="21" t="s">
        <v>32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SUBTOTAL(103,Elements1861[Elemento])</f>
        <v>11</v>
      </c>
      <c r="D18" s="1" t="s">
        <v>62</v>
      </c>
      <c r="E18" s="1">
        <f>SUBTOTAL(109,Elements1861[Totais:])</f>
        <v>3659.6335505030984</v>
      </c>
    </row>
  </sheetData>
  <mergeCells count="3">
    <mergeCell ref="A1:E2"/>
    <mergeCell ref="A4:E4"/>
    <mergeCell ref="A5:E5"/>
  </mergeCells>
  <hyperlinks>
    <hyperlink ref="A1" location="'18.6'!A1" display="PROJETO DE AS BUILT DE INSTALACAO DE TELEMATICA PARA PREDIOS ESCOLARES E/OU ADMINISTRATIVOS ATE 500M2,APRESENTADO NOS PA DROES DA CONTRATANTE 9%-DESPESAS ADMINISTRATIVAS E DE MATERIAIS" xr:uid="{00000000-0004-0000-1400-000000000000}"/>
    <hyperlink ref="B1" location="'18.6'!A1" display="PROJETO DE AS BUILT DE INSTALACAO DE TELEMATICA PARA PREDIOS ESCOLARES E/OU ADMINISTRATIVOS ATE 500M2,APRESENTADO NOS PA DROES DA CONTRATANTE 9%-DESPESAS ADMINISTRATIVAS E DE MATERIAIS" xr:uid="{00000000-0004-0000-1400-000001000000}"/>
    <hyperlink ref="C1" location="'18.6'!A1" display="PROJETO DE AS BUILT DE INSTALACAO DE TELEMATICA PARA PREDIOS ESCOLARES E/OU ADMINISTRATIVOS ATE 500M2,APRESENTADO NOS PA DROES DA CONTRATANTE 9%-DESPESAS ADMINISTRATIVAS E DE MATERIAIS" xr:uid="{00000000-0004-0000-1400-000002000000}"/>
    <hyperlink ref="D1" location="'18.6'!A1" display="PROJETO DE AS BUILT DE INSTALACAO DE TELEMATICA PARA PREDIOS ESCOLARES E/OU ADMINISTRATIVOS ATE 500M2,APRESENTADO NOS PA DROES DA CONTRATANTE 9%-DESPESAS ADMINISTRATIVAS E DE MATERIAIS" xr:uid="{00000000-0004-0000-1400-000003000000}"/>
    <hyperlink ref="E1" location="'18.6'!A1" display="PROJETO DE AS BUILT DE INSTALACAO DE TELEMATICA PARA PREDIOS ESCOLARES E/OU ADMINISTRATIVOS ATE 500M2,APRESENTADO NOS PA DROES DA CONTRATANTE 9%-DESPESAS ADMINISTRATIVAS E DE MATERIAIS" xr:uid="{00000000-0004-0000-1400-000004000000}"/>
    <hyperlink ref="A2" location="'18.6'!A1" display="PROJETO DE AS BUILT DE INSTALACAO DE TELEMATICA PARA PREDIOS ESCOLARES E/OU ADMINISTRATIVOS ATE 500M2,APRESENTADO NOS PA DROES DA CONTRATANTE 9%-DESPESAS ADMINISTRATIVAS E DE MATERIAIS" xr:uid="{00000000-0004-0000-1400-000005000000}"/>
    <hyperlink ref="B2" location="'18.6'!A1" display="PROJETO DE AS BUILT DE INSTALACAO DE TELEMATICA PARA PREDIOS ESCOLARES E/OU ADMINISTRATIVOS ATE 500M2,APRESENTADO NOS PA DROES DA CONTRATANTE 9%-DESPESAS ADMINISTRATIVAS E DE MATERIAIS" xr:uid="{00000000-0004-0000-1400-000006000000}"/>
    <hyperlink ref="C2" location="'18.6'!A1" display="PROJETO DE AS BUILT DE INSTALACAO DE TELEMATICA PARA PREDIOS ESCOLARES E/OU ADMINISTRATIVOS ATE 500M2,APRESENTADO NOS PA DROES DA CONTRATANTE 9%-DESPESAS ADMINISTRATIVAS E DE MATERIAIS" xr:uid="{00000000-0004-0000-1400-000007000000}"/>
    <hyperlink ref="D2" location="'18.6'!A1" display="PROJETO DE AS BUILT DE INSTALACAO DE TELEMATICA PARA PREDIOS ESCOLARES E/OU ADMINISTRATIVOS ATE 500M2,APRESENTADO NOS PA DROES DA CONTRATANTE 9%-DESPESAS ADMINISTRATIVAS E DE MATERIAIS" xr:uid="{00000000-0004-0000-1400-000008000000}"/>
    <hyperlink ref="E2" location="'18.6'!A1" display="PROJETO DE AS BUILT DE INSTALACAO DE TELEMATICA PARA PREDIOS ESCOLARES E/OU ADMINISTRATIVOS ATE 500M2,APRESENTADO NOS PA DROES DA CONTRATANTE 9%-DESPESAS ADMINISTRATIVAS E DE MATERIAIS" xr:uid="{00000000-0004-0000-1400-000009000000}"/>
    <hyperlink ref="A4" location="'18.6'!A1" display="Pisos (Área)" xr:uid="{00000000-0004-0000-1400-00000A000000}"/>
    <hyperlink ref="B4" location="'18.6'!A1" display="Pisos (Área)" xr:uid="{00000000-0004-0000-1400-00000B000000}"/>
    <hyperlink ref="C4" location="'18.6'!A1" display="Pisos (Área)" xr:uid="{00000000-0004-0000-1400-00000C000000}"/>
    <hyperlink ref="D4" location="'18.6'!A1" display="Pisos (Área)" xr:uid="{00000000-0004-0000-1400-00000D000000}"/>
    <hyperlink ref="E4" location="'18.6'!A1" display="Pisos (Área)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35</v>
      </c>
      <c r="B1" s="21" t="s">
        <v>35</v>
      </c>
      <c r="C1" s="21" t="s">
        <v>35</v>
      </c>
      <c r="D1" s="21" t="s">
        <v>35</v>
      </c>
      <c r="E1" s="21" t="s">
        <v>35</v>
      </c>
    </row>
    <row r="2" spans="1:5">
      <c r="A2" s="21" t="s">
        <v>35</v>
      </c>
      <c r="B2" s="21" t="s">
        <v>35</v>
      </c>
      <c r="C2" s="21" t="s">
        <v>35</v>
      </c>
      <c r="D2" s="21" t="s">
        <v>35</v>
      </c>
      <c r="E2" s="21" t="s">
        <v>35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SUBTOTAL(103,Elements1871[Elemento])</f>
        <v>11</v>
      </c>
      <c r="D18" s="1" t="s">
        <v>62</v>
      </c>
      <c r="E18" s="1">
        <f>SUBTOTAL(109,Elements1871[Totais:])</f>
        <v>3659.6335505030984</v>
      </c>
    </row>
  </sheetData>
  <mergeCells count="3">
    <mergeCell ref="A1:E2"/>
    <mergeCell ref="A4:E4"/>
    <mergeCell ref="A5:E5"/>
  </mergeCells>
  <hyperlinks>
    <hyperlink ref="A1" location="'18.7'!A1" display="PROJETO DE AS BUILT DE INSTALACAO ELETRICA PARA PREDIOS ESCO LARES E/OU ADMINISTRATIVOS ACIMA DE 3000M2,APRESENTADO NOS PADROES DA CONTRATANTE 9%-DESPESAS ADMINISTRATIVAS E DE MATERIAIS" xr:uid="{00000000-0004-0000-1500-000000000000}"/>
    <hyperlink ref="B1" location="'18.7'!A1" display="PROJETO DE AS BUILT DE INSTALACAO ELETRICA PARA PREDIOS ESCO LARES E/OU ADMINISTRATIVOS ACIMA DE 3000M2,APRESENTADO NOS PADROES DA CONTRATANTE 9%-DESPESAS ADMINISTRATIVAS E DE MATERIAIS" xr:uid="{00000000-0004-0000-1500-000001000000}"/>
    <hyperlink ref="C1" location="'18.7'!A1" display="PROJETO DE AS BUILT DE INSTALACAO ELETRICA PARA PREDIOS ESCO LARES E/OU ADMINISTRATIVOS ACIMA DE 3000M2,APRESENTADO NOS PADROES DA CONTRATANTE 9%-DESPESAS ADMINISTRATIVAS E DE MATERIAIS" xr:uid="{00000000-0004-0000-1500-000002000000}"/>
    <hyperlink ref="D1" location="'18.7'!A1" display="PROJETO DE AS BUILT DE INSTALACAO ELETRICA PARA PREDIOS ESCO LARES E/OU ADMINISTRATIVOS ACIMA DE 3000M2,APRESENTADO NOS PADROES DA CONTRATANTE 9%-DESPESAS ADMINISTRATIVAS E DE MATERIAIS" xr:uid="{00000000-0004-0000-1500-000003000000}"/>
    <hyperlink ref="E1" location="'18.7'!A1" display="PROJETO DE AS BUILT DE INSTALACAO ELETRICA PARA PREDIOS ESCO LARES E/OU ADMINISTRATIVOS ACIMA DE 3000M2,APRESENTADO NOS PADROES DA CONTRATANTE 9%-DESPESAS ADMINISTRATIVAS E DE MATERIAIS" xr:uid="{00000000-0004-0000-1500-000004000000}"/>
    <hyperlink ref="A2" location="'18.7'!A1" display="PROJETO DE AS BUILT DE INSTALACAO ELETRICA PARA PREDIOS ESCO LARES E/OU ADMINISTRATIVOS ACIMA DE 3000M2,APRESENTADO NOS PADROES DA CONTRATANTE 9%-DESPESAS ADMINISTRATIVAS E DE MATERIAIS" xr:uid="{00000000-0004-0000-1500-000005000000}"/>
    <hyperlink ref="B2" location="'18.7'!A1" display="PROJETO DE AS BUILT DE INSTALACAO ELETRICA PARA PREDIOS ESCO LARES E/OU ADMINISTRATIVOS ACIMA DE 3000M2,APRESENTADO NOS PADROES DA CONTRATANTE 9%-DESPESAS ADMINISTRATIVAS E DE MATERIAIS" xr:uid="{00000000-0004-0000-1500-000006000000}"/>
    <hyperlink ref="C2" location="'18.7'!A1" display="PROJETO DE AS BUILT DE INSTALACAO ELETRICA PARA PREDIOS ESCO LARES E/OU ADMINISTRATIVOS ACIMA DE 3000M2,APRESENTADO NOS PADROES DA CONTRATANTE 9%-DESPESAS ADMINISTRATIVAS E DE MATERIAIS" xr:uid="{00000000-0004-0000-1500-000007000000}"/>
    <hyperlink ref="D2" location="'18.7'!A1" display="PROJETO DE AS BUILT DE INSTALACAO ELETRICA PARA PREDIOS ESCO LARES E/OU ADMINISTRATIVOS ACIMA DE 3000M2,APRESENTADO NOS PADROES DA CONTRATANTE 9%-DESPESAS ADMINISTRATIVAS E DE MATERIAIS" xr:uid="{00000000-0004-0000-1500-000008000000}"/>
    <hyperlink ref="E2" location="'18.7'!A1" display="PROJETO DE AS BUILT DE INSTALACAO ELETRICA PARA PREDIOS ESCO LARES E/OU ADMINISTRATIVOS ACIMA DE 3000M2,APRESENTADO NOS PADROES DA CONTRATANTE 9%-DESPESAS ADMINISTRATIVAS E DE MATERIAIS" xr:uid="{00000000-0004-0000-1500-000009000000}"/>
    <hyperlink ref="A4" location="'18.7'!A1" display="Pisos (Área)" xr:uid="{00000000-0004-0000-1500-00000A000000}"/>
    <hyperlink ref="B4" location="'18.7'!A1" display="Pisos (Área)" xr:uid="{00000000-0004-0000-1500-00000B000000}"/>
    <hyperlink ref="C4" location="'18.7'!A1" display="Pisos (Área)" xr:uid="{00000000-0004-0000-1500-00000C000000}"/>
    <hyperlink ref="D4" location="'18.7'!A1" display="Pisos (Área)" xr:uid="{00000000-0004-0000-1500-00000D000000}"/>
    <hyperlink ref="E4" location="'18.7'!A1" display="Pisos (Área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38</v>
      </c>
      <c r="B1" s="21" t="s">
        <v>38</v>
      </c>
      <c r="C1" s="21" t="s">
        <v>38</v>
      </c>
      <c r="D1" s="21" t="s">
        <v>38</v>
      </c>
      <c r="E1" s="21" t="s">
        <v>38</v>
      </c>
    </row>
    <row r="2" spans="1:5">
      <c r="A2" s="21" t="s">
        <v>38</v>
      </c>
      <c r="B2" s="21" t="s">
        <v>38</v>
      </c>
      <c r="C2" s="21" t="s">
        <v>38</v>
      </c>
      <c r="D2" s="21" t="s">
        <v>38</v>
      </c>
      <c r="E2" s="21" t="s">
        <v>38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SUBTOTAL(103,Elements1881[Elemento])</f>
        <v>11</v>
      </c>
      <c r="D18" s="1" t="s">
        <v>62</v>
      </c>
      <c r="E18" s="1">
        <f>SUBTOTAL(109,Elements1881[Totais:])</f>
        <v>3659.6335505030984</v>
      </c>
    </row>
  </sheetData>
  <mergeCells count="3">
    <mergeCell ref="A1:E2"/>
    <mergeCell ref="A4:E4"/>
    <mergeCell ref="A5:E5"/>
  </mergeCells>
  <hyperlinks>
    <hyperlink ref="A1" location="'18.8'!A1" display="PROJETO DE AS BUILT DE INSTALACAO HIDRAULICA PARA PREDIOS ES COLARES E/OU ADMINISTRATIVOS ACIMA DE 3000M2,APRESENTADO NOS PADROES DA CONTRATANTE 9%-DESPESAS ADMINISTRATIVAS E DE MATERIAIS" xr:uid="{00000000-0004-0000-1600-000000000000}"/>
    <hyperlink ref="B1" location="'18.8'!A1" display="PROJETO DE AS BUILT DE INSTALACAO HIDRAULICA PARA PREDIOS ES COLARES E/OU ADMINISTRATIVOS ACIMA DE 3000M2,APRESENTADO NOS PADROES DA CONTRATANTE 9%-DESPESAS ADMINISTRATIVAS E DE MATERIAIS" xr:uid="{00000000-0004-0000-1600-000001000000}"/>
    <hyperlink ref="C1" location="'18.8'!A1" display="PROJETO DE AS BUILT DE INSTALACAO HIDRAULICA PARA PREDIOS ES COLARES E/OU ADMINISTRATIVOS ACIMA DE 3000M2,APRESENTADO NOS PADROES DA CONTRATANTE 9%-DESPESAS ADMINISTRATIVAS E DE MATERIAIS" xr:uid="{00000000-0004-0000-1600-000002000000}"/>
    <hyperlink ref="D1" location="'18.8'!A1" display="PROJETO DE AS BUILT DE INSTALACAO HIDRAULICA PARA PREDIOS ES COLARES E/OU ADMINISTRATIVOS ACIMA DE 3000M2,APRESENTADO NOS PADROES DA CONTRATANTE 9%-DESPESAS ADMINISTRATIVAS E DE MATERIAIS" xr:uid="{00000000-0004-0000-1600-000003000000}"/>
    <hyperlink ref="E1" location="'18.8'!A1" display="PROJETO DE AS BUILT DE INSTALACAO HIDRAULICA PARA PREDIOS ES COLARES E/OU ADMINISTRATIVOS ACIMA DE 3000M2,APRESENTADO NOS PADROES DA CONTRATANTE 9%-DESPESAS ADMINISTRATIVAS E DE MATERIAIS" xr:uid="{00000000-0004-0000-1600-000004000000}"/>
    <hyperlink ref="A2" location="'18.8'!A1" display="PROJETO DE AS BUILT DE INSTALACAO HIDRAULICA PARA PREDIOS ES COLARES E/OU ADMINISTRATIVOS ACIMA DE 3000M2,APRESENTADO NOS PADROES DA CONTRATANTE 9%-DESPESAS ADMINISTRATIVAS E DE MATERIAIS" xr:uid="{00000000-0004-0000-1600-000005000000}"/>
    <hyperlink ref="B2" location="'18.8'!A1" display="PROJETO DE AS BUILT DE INSTALACAO HIDRAULICA PARA PREDIOS ES COLARES E/OU ADMINISTRATIVOS ACIMA DE 3000M2,APRESENTADO NOS PADROES DA CONTRATANTE 9%-DESPESAS ADMINISTRATIVAS E DE MATERIAIS" xr:uid="{00000000-0004-0000-1600-000006000000}"/>
    <hyperlink ref="C2" location="'18.8'!A1" display="PROJETO DE AS BUILT DE INSTALACAO HIDRAULICA PARA PREDIOS ES COLARES E/OU ADMINISTRATIVOS ACIMA DE 3000M2,APRESENTADO NOS PADROES DA CONTRATANTE 9%-DESPESAS ADMINISTRATIVAS E DE MATERIAIS" xr:uid="{00000000-0004-0000-1600-000007000000}"/>
    <hyperlink ref="D2" location="'18.8'!A1" display="PROJETO DE AS BUILT DE INSTALACAO HIDRAULICA PARA PREDIOS ES COLARES E/OU ADMINISTRATIVOS ACIMA DE 3000M2,APRESENTADO NOS PADROES DA CONTRATANTE 9%-DESPESAS ADMINISTRATIVAS E DE MATERIAIS" xr:uid="{00000000-0004-0000-1600-000008000000}"/>
    <hyperlink ref="E2" location="'18.8'!A1" display="PROJETO DE AS BUILT DE INSTALACAO HIDRAULICA PARA PREDIOS ES COLARES E/OU ADMINISTRATIVOS ACIMA DE 3000M2,APRESENTADO NOS PADROES DA CONTRATANTE 9%-DESPESAS ADMINISTRATIVAS E DE MATERIAIS" xr:uid="{00000000-0004-0000-1600-000009000000}"/>
    <hyperlink ref="A4" location="'18.8'!A1" display="Pisos (Área)" xr:uid="{00000000-0004-0000-1600-00000A000000}"/>
    <hyperlink ref="B4" location="'18.8'!A1" display="Pisos (Área)" xr:uid="{00000000-0004-0000-1600-00000B000000}"/>
    <hyperlink ref="C4" location="'18.8'!A1" display="Pisos (Área)" xr:uid="{00000000-0004-0000-1600-00000C000000}"/>
    <hyperlink ref="D4" location="'18.8'!A1" display="Pisos (Área)" xr:uid="{00000000-0004-0000-1600-00000D000000}"/>
    <hyperlink ref="E4" location="'18.8'!A1" display="Pisos (Área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36"/>
  <sheetViews>
    <sheetView showGridLines="0" topLeftCell="A19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155</v>
      </c>
      <c r="B1" s="21" t="s">
        <v>40</v>
      </c>
      <c r="C1" s="21" t="s">
        <v>40</v>
      </c>
      <c r="D1" s="21" t="s">
        <v>40</v>
      </c>
      <c r="E1" s="21" t="s">
        <v>40</v>
      </c>
    </row>
    <row r="2" spans="1:5">
      <c r="A2" s="21" t="s">
        <v>40</v>
      </c>
      <c r="B2" s="21" t="s">
        <v>40</v>
      </c>
      <c r="C2" s="21" t="s">
        <v>40</v>
      </c>
      <c r="D2" s="21" t="s">
        <v>40</v>
      </c>
      <c r="E2" s="21" t="s">
        <v>40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85</v>
      </c>
      <c r="D7" s="9" t="s">
        <v>119</v>
      </c>
      <c r="E7" s="9">
        <v>14.808707465801163</v>
      </c>
    </row>
    <row r="8" spans="1:5" ht="24.75">
      <c r="A8" s="9" t="s">
        <v>106</v>
      </c>
      <c r="B8" s="9" t="s">
        <v>69</v>
      </c>
      <c r="C8" s="9" t="s">
        <v>85</v>
      </c>
      <c r="D8" s="9" t="s">
        <v>120</v>
      </c>
      <c r="E8" s="9">
        <v>31.746566194374747</v>
      </c>
    </row>
    <row r="9" spans="1:5" ht="24.75">
      <c r="A9" s="9" t="s">
        <v>106</v>
      </c>
      <c r="B9" s="9" t="s">
        <v>69</v>
      </c>
      <c r="C9" s="9" t="s">
        <v>85</v>
      </c>
      <c r="D9" s="9" t="s">
        <v>121</v>
      </c>
      <c r="E9" s="9">
        <v>31.935569451482049</v>
      </c>
    </row>
    <row r="10" spans="1:5" ht="24.75">
      <c r="A10" s="9" t="s">
        <v>106</v>
      </c>
      <c r="B10" s="9" t="s">
        <v>69</v>
      </c>
      <c r="C10" s="9" t="s">
        <v>85</v>
      </c>
      <c r="D10" s="9" t="s">
        <v>122</v>
      </c>
      <c r="E10" s="9">
        <v>66.207460408692256</v>
      </c>
    </row>
    <row r="11" spans="1:5" ht="24.75">
      <c r="A11" s="9" t="s">
        <v>106</v>
      </c>
      <c r="B11" s="9" t="s">
        <v>69</v>
      </c>
      <c r="C11" s="9" t="s">
        <v>85</v>
      </c>
      <c r="D11" s="9" t="s">
        <v>123</v>
      </c>
      <c r="E11" s="9">
        <v>66.315928533566463</v>
      </c>
    </row>
    <row r="12" spans="1:5" ht="24.75">
      <c r="A12" s="9" t="s">
        <v>106</v>
      </c>
      <c r="B12" s="9" t="s">
        <v>69</v>
      </c>
      <c r="C12" s="9" t="s">
        <v>85</v>
      </c>
      <c r="D12" s="9" t="s">
        <v>124</v>
      </c>
      <c r="E12" s="9">
        <v>66.778094567963237</v>
      </c>
    </row>
    <row r="13" spans="1:5" ht="24.75">
      <c r="A13" s="9" t="s">
        <v>106</v>
      </c>
      <c r="B13" s="9" t="s">
        <v>69</v>
      </c>
      <c r="C13" s="9" t="s">
        <v>85</v>
      </c>
      <c r="D13" s="9" t="s">
        <v>125</v>
      </c>
      <c r="E13" s="9">
        <v>134.5810030580439</v>
      </c>
    </row>
    <row r="14" spans="1:5" ht="24.75">
      <c r="A14" s="9" t="s">
        <v>106</v>
      </c>
      <c r="B14" s="9" t="s">
        <v>69</v>
      </c>
      <c r="C14" s="9" t="s">
        <v>85</v>
      </c>
      <c r="D14" s="9" t="s">
        <v>126</v>
      </c>
      <c r="E14" s="9">
        <v>13.142497300412884</v>
      </c>
    </row>
    <row r="15" spans="1:5" ht="24.75">
      <c r="A15" s="9" t="s">
        <v>106</v>
      </c>
      <c r="B15" s="9" t="s">
        <v>69</v>
      </c>
      <c r="C15" s="9" t="s">
        <v>85</v>
      </c>
      <c r="D15" s="9" t="s">
        <v>127</v>
      </c>
      <c r="E15" s="9">
        <v>28.910835144355815</v>
      </c>
    </row>
    <row r="16" spans="1:5" ht="24.75">
      <c r="A16" s="9" t="s">
        <v>106</v>
      </c>
      <c r="B16" s="9" t="s">
        <v>69</v>
      </c>
      <c r="C16" s="9" t="s">
        <v>85</v>
      </c>
      <c r="D16" s="9" t="s">
        <v>128</v>
      </c>
      <c r="E16" s="9">
        <v>7.9642683365657243</v>
      </c>
    </row>
    <row r="17" spans="1:5" ht="24.75">
      <c r="A17" s="9" t="s">
        <v>106</v>
      </c>
      <c r="B17" s="9" t="s">
        <v>69</v>
      </c>
      <c r="C17" s="9" t="s">
        <v>85</v>
      </c>
      <c r="D17" s="9" t="s">
        <v>129</v>
      </c>
      <c r="E17" s="9">
        <v>4.6183357670628089</v>
      </c>
    </row>
    <row r="18" spans="1:5" ht="24.75">
      <c r="A18" s="9" t="s">
        <v>106</v>
      </c>
      <c r="B18" s="9" t="s">
        <v>69</v>
      </c>
      <c r="C18" s="9" t="s">
        <v>85</v>
      </c>
      <c r="D18" s="9" t="s">
        <v>130</v>
      </c>
      <c r="E18" s="9">
        <v>27.836975597622043</v>
      </c>
    </row>
    <row r="19" spans="1:5" ht="24.75">
      <c r="A19" s="9" t="s">
        <v>106</v>
      </c>
      <c r="B19" s="9" t="s">
        <v>69</v>
      </c>
      <c r="C19" s="9" t="s">
        <v>85</v>
      </c>
      <c r="D19" s="9" t="s">
        <v>131</v>
      </c>
      <c r="E19" s="9">
        <v>17.021076524072708</v>
      </c>
    </row>
    <row r="20" spans="1:5" ht="24.75">
      <c r="A20" s="9" t="s">
        <v>106</v>
      </c>
      <c r="B20" s="9" t="s">
        <v>69</v>
      </c>
      <c r="C20" s="9" t="s">
        <v>85</v>
      </c>
      <c r="D20" s="9" t="s">
        <v>132</v>
      </c>
      <c r="E20" s="9">
        <v>119.6979660582312</v>
      </c>
    </row>
    <row r="21" spans="1:5" ht="24.75">
      <c r="A21" s="9" t="s">
        <v>106</v>
      </c>
      <c r="B21" s="9" t="s">
        <v>69</v>
      </c>
      <c r="C21" s="9" t="s">
        <v>85</v>
      </c>
      <c r="D21" s="9" t="s">
        <v>133</v>
      </c>
      <c r="E21" s="9">
        <v>10.90956453851846</v>
      </c>
    </row>
    <row r="22" spans="1:5" ht="24.75">
      <c r="A22" s="9" t="s">
        <v>106</v>
      </c>
      <c r="B22" s="9" t="s">
        <v>69</v>
      </c>
      <c r="C22" s="9" t="s">
        <v>85</v>
      </c>
      <c r="D22" s="9" t="s">
        <v>134</v>
      </c>
      <c r="E22" s="9">
        <v>66.747316593415576</v>
      </c>
    </row>
    <row r="23" spans="1:5" ht="24.75">
      <c r="A23" s="9" t="s">
        <v>106</v>
      </c>
      <c r="B23" s="9" t="s">
        <v>69</v>
      </c>
      <c r="C23" s="9" t="s">
        <v>85</v>
      </c>
      <c r="D23" s="9" t="s">
        <v>135</v>
      </c>
      <c r="E23" s="9">
        <v>66.333778757448655</v>
      </c>
    </row>
    <row r="24" spans="1:5" ht="24.75">
      <c r="A24" s="9" t="s">
        <v>106</v>
      </c>
      <c r="B24" s="9" t="s">
        <v>69</v>
      </c>
      <c r="C24" s="9" t="s">
        <v>85</v>
      </c>
      <c r="D24" s="9" t="s">
        <v>136</v>
      </c>
      <c r="E24" s="9">
        <v>66.176164454280823</v>
      </c>
    </row>
    <row r="25" spans="1:5" ht="24.75">
      <c r="A25" s="9" t="s">
        <v>106</v>
      </c>
      <c r="B25" s="9" t="s">
        <v>69</v>
      </c>
      <c r="C25" s="9" t="s">
        <v>85</v>
      </c>
      <c r="D25" s="9" t="s">
        <v>137</v>
      </c>
      <c r="E25" s="9">
        <v>65.070805291380722</v>
      </c>
    </row>
    <row r="26" spans="1:5" ht="24.75">
      <c r="A26" s="9" t="s">
        <v>106</v>
      </c>
      <c r="B26" s="9" t="s">
        <v>69</v>
      </c>
      <c r="C26" s="9" t="s">
        <v>85</v>
      </c>
      <c r="D26" s="9" t="s">
        <v>138</v>
      </c>
      <c r="E26" s="9">
        <v>66.340874764086053</v>
      </c>
    </row>
    <row r="27" spans="1:5" ht="24.75">
      <c r="A27" s="9" t="s">
        <v>106</v>
      </c>
      <c r="B27" s="9" t="s">
        <v>69</v>
      </c>
      <c r="C27" s="9" t="s">
        <v>85</v>
      </c>
      <c r="D27" s="9" t="s">
        <v>139</v>
      </c>
      <c r="E27" s="9">
        <v>66.441115588500693</v>
      </c>
    </row>
    <row r="28" spans="1:5" ht="24.75">
      <c r="A28" s="9" t="s">
        <v>106</v>
      </c>
      <c r="B28" s="9" t="s">
        <v>69</v>
      </c>
      <c r="C28" s="9" t="s">
        <v>85</v>
      </c>
      <c r="D28" s="9" t="s">
        <v>140</v>
      </c>
      <c r="E28" s="9">
        <v>66.821613521727585</v>
      </c>
    </row>
    <row r="29" spans="1:5" ht="24.75">
      <c r="A29" s="9" t="s">
        <v>106</v>
      </c>
      <c r="B29" s="9" t="s">
        <v>69</v>
      </c>
      <c r="C29" s="9" t="s">
        <v>85</v>
      </c>
      <c r="D29" s="9" t="s">
        <v>141</v>
      </c>
      <c r="E29" s="9">
        <v>66.202109050522253</v>
      </c>
    </row>
    <row r="30" spans="1:5" ht="24.75">
      <c r="A30" s="9" t="s">
        <v>106</v>
      </c>
      <c r="B30" s="9" t="s">
        <v>69</v>
      </c>
      <c r="C30" s="9" t="s">
        <v>85</v>
      </c>
      <c r="D30" s="9" t="s">
        <v>142</v>
      </c>
      <c r="E30" s="9">
        <v>94.712477171028368</v>
      </c>
    </row>
    <row r="31" spans="1:5" ht="24.75">
      <c r="A31" s="9" t="s">
        <v>106</v>
      </c>
      <c r="B31" s="9" t="s">
        <v>69</v>
      </c>
      <c r="C31" s="9" t="s">
        <v>85</v>
      </c>
      <c r="D31" s="9" t="s">
        <v>143</v>
      </c>
      <c r="E31" s="9">
        <v>13.372421242257984</v>
      </c>
    </row>
    <row r="32" spans="1:5" ht="24.75">
      <c r="A32" s="9" t="s">
        <v>106</v>
      </c>
      <c r="B32" s="9" t="s">
        <v>69</v>
      </c>
      <c r="C32" s="9" t="s">
        <v>85</v>
      </c>
      <c r="D32" s="9" t="s">
        <v>144</v>
      </c>
      <c r="E32" s="9">
        <v>118.84630311622128</v>
      </c>
    </row>
    <row r="33" spans="1:5" ht="24.75">
      <c r="A33" s="9" t="s">
        <v>106</v>
      </c>
      <c r="B33" s="9" t="s">
        <v>69</v>
      </c>
      <c r="C33" s="9" t="s">
        <v>85</v>
      </c>
      <c r="D33" s="9" t="s">
        <v>145</v>
      </c>
      <c r="E33" s="9">
        <v>85.70838227031696</v>
      </c>
    </row>
    <row r="34" spans="1:5" ht="24.75">
      <c r="A34" s="9" t="s">
        <v>106</v>
      </c>
      <c r="B34" s="9" t="s">
        <v>69</v>
      </c>
      <c r="C34" s="9" t="s">
        <v>85</v>
      </c>
      <c r="D34" s="9" t="s">
        <v>146</v>
      </c>
      <c r="E34" s="9">
        <v>18.081209962996329</v>
      </c>
    </row>
    <row r="35" spans="1:5" ht="24.75">
      <c r="A35" s="9" t="s">
        <v>106</v>
      </c>
      <c r="B35" s="9" t="s">
        <v>69</v>
      </c>
      <c r="C35" s="9" t="s">
        <v>85</v>
      </c>
      <c r="D35" s="9" t="s">
        <v>147</v>
      </c>
      <c r="E35" s="9">
        <v>66.344347561121481</v>
      </c>
    </row>
    <row r="36" spans="1:5">
      <c r="A36" s="1" t="s">
        <v>62</v>
      </c>
      <c r="B36" s="1" t="s">
        <v>62</v>
      </c>
      <c r="C36" s="1">
        <f>SUBTOTAL(103,Elements1891[Elemento])</f>
        <v>29</v>
      </c>
      <c r="D36" s="1" t="s">
        <v>62</v>
      </c>
      <c r="E36" s="1">
        <f>SUBTOTAL(109,Elements1891[Totais:])</f>
        <v>1569.6737682920702</v>
      </c>
    </row>
  </sheetData>
  <mergeCells count="3">
    <mergeCell ref="A1:E2"/>
    <mergeCell ref="A4:E4"/>
    <mergeCell ref="A5:E5"/>
  </mergeCells>
  <hyperlinks>
    <hyperlink ref="A1" location="'18.9'!A1" display="PROJETO DE AS BUILT DE SISTEMA DE AR CONDICIONADO,EM PREDIOS ACIMA DE 3000M2,APRESENTADO NOS PADROES DA CONTRATANTE 9%-DESPESAS ADMINISTRATIVAS E DE MATERIAIS" xr:uid="{00000000-0004-0000-1700-000000000000}"/>
    <hyperlink ref="B1" location="'18.9'!A1" display="PROJETO DE AS BUILT DE SISTEMA DE AR CONDICIONADO,EM PREDIOS ACIMA DE 3000M2,APRESENTADO NOS PADROES DA CONTRATANTE 9%-DESPESAS ADMINISTRATIVAS E DE MATERIAIS" xr:uid="{00000000-0004-0000-1700-000001000000}"/>
    <hyperlink ref="C1" location="'18.9'!A1" display="PROJETO DE AS BUILT DE SISTEMA DE AR CONDICIONADO,EM PREDIOS ACIMA DE 3000M2,APRESENTADO NOS PADROES DA CONTRATANTE 9%-DESPESAS ADMINISTRATIVAS E DE MATERIAIS" xr:uid="{00000000-0004-0000-1700-000002000000}"/>
    <hyperlink ref="D1" location="'18.9'!A1" display="PROJETO DE AS BUILT DE SISTEMA DE AR CONDICIONADO,EM PREDIOS ACIMA DE 3000M2,APRESENTADO NOS PADROES DA CONTRATANTE 9%-DESPESAS ADMINISTRATIVAS E DE MATERIAIS" xr:uid="{00000000-0004-0000-1700-000003000000}"/>
    <hyperlink ref="E1" location="'18.9'!A1" display="PROJETO DE AS BUILT DE SISTEMA DE AR CONDICIONADO,EM PREDIOS ACIMA DE 3000M2,APRESENTADO NOS PADROES DA CONTRATANTE 9%-DESPESAS ADMINISTRATIVAS E DE MATERIAIS" xr:uid="{00000000-0004-0000-1700-000004000000}"/>
    <hyperlink ref="A2" location="'18.9'!A1" display="PROJETO DE AS BUILT DE SISTEMA DE AR CONDICIONADO,EM PREDIOS ACIMA DE 3000M2,APRESENTADO NOS PADROES DA CONTRATANTE 9%-DESPESAS ADMINISTRATIVAS E DE MATERIAIS" xr:uid="{00000000-0004-0000-1700-000005000000}"/>
    <hyperlink ref="B2" location="'18.9'!A1" display="PROJETO DE AS BUILT DE SISTEMA DE AR CONDICIONADO,EM PREDIOS ACIMA DE 3000M2,APRESENTADO NOS PADROES DA CONTRATANTE 9%-DESPESAS ADMINISTRATIVAS E DE MATERIAIS" xr:uid="{00000000-0004-0000-1700-000006000000}"/>
    <hyperlink ref="C2" location="'18.9'!A1" display="PROJETO DE AS BUILT DE SISTEMA DE AR CONDICIONADO,EM PREDIOS ACIMA DE 3000M2,APRESENTADO NOS PADROES DA CONTRATANTE 9%-DESPESAS ADMINISTRATIVAS E DE MATERIAIS" xr:uid="{00000000-0004-0000-1700-000007000000}"/>
    <hyperlink ref="D2" location="'18.9'!A1" display="PROJETO DE AS BUILT DE SISTEMA DE AR CONDICIONADO,EM PREDIOS ACIMA DE 3000M2,APRESENTADO NOS PADROES DA CONTRATANTE 9%-DESPESAS ADMINISTRATIVAS E DE MATERIAIS" xr:uid="{00000000-0004-0000-1700-000008000000}"/>
    <hyperlink ref="E2" location="'18.9'!A1" display="PROJETO DE AS BUILT DE SISTEMA DE AR CONDICIONADO,EM PREDIOS ACIMA DE 3000M2,APRESENTADO NOS PADROES DA CONTRATANTE 9%-DESPESAS ADMINISTRATIVAS E DE MATERIAIS" xr:uid="{00000000-0004-0000-1700-000009000000}"/>
    <hyperlink ref="A4" location="'18.9'!A1" display="Pisos (Área)" xr:uid="{00000000-0004-0000-1700-00000A000000}"/>
    <hyperlink ref="B4" location="'18.9'!A1" display="Pisos (Área)" xr:uid="{00000000-0004-0000-1700-00000B000000}"/>
    <hyperlink ref="C4" location="'18.9'!A1" display="Pisos (Área)" xr:uid="{00000000-0004-0000-1700-00000C000000}"/>
    <hyperlink ref="D4" location="'18.9'!A1" display="Pisos (Área)" xr:uid="{00000000-0004-0000-1700-00000D000000}"/>
    <hyperlink ref="E4" location="'18.9'!A1" display="Pisos (Área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44</v>
      </c>
      <c r="B1" s="21" t="s">
        <v>44</v>
      </c>
      <c r="C1" s="21" t="s">
        <v>44</v>
      </c>
      <c r="D1" s="21" t="s">
        <v>44</v>
      </c>
      <c r="E1" s="21" t="s">
        <v>44</v>
      </c>
    </row>
    <row r="2" spans="1:5">
      <c r="A2" s="21" t="s">
        <v>44</v>
      </c>
      <c r="B2" s="21" t="s">
        <v>44</v>
      </c>
      <c r="C2" s="21" t="s">
        <v>44</v>
      </c>
      <c r="D2" s="21" t="s">
        <v>44</v>
      </c>
      <c r="E2" s="21" t="s">
        <v>44</v>
      </c>
    </row>
    <row r="4" spans="1:5">
      <c r="A4" s="16" t="s">
        <v>90</v>
      </c>
      <c r="B4" s="16" t="s">
        <v>90</v>
      </c>
      <c r="C4" s="16" t="s">
        <v>90</v>
      </c>
      <c r="D4" s="16" t="s">
        <v>90</v>
      </c>
      <c r="E4" s="16" t="s">
        <v>90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93</v>
      </c>
      <c r="D7" s="9" t="s">
        <v>148</v>
      </c>
      <c r="E7" s="9">
        <v>1</v>
      </c>
    </row>
    <row r="8" spans="1:5">
      <c r="A8" s="1" t="s">
        <v>62</v>
      </c>
      <c r="B8" s="1" t="s">
        <v>62</v>
      </c>
      <c r="C8" s="1">
        <f>SUBTOTAL(103,Elements18101[Elemento])</f>
        <v>1</v>
      </c>
      <c r="D8" s="1" t="s">
        <v>62</v>
      </c>
      <c r="E8" s="1">
        <f>SUBTOTAL(109,Elements18101[Totais:])</f>
        <v>1</v>
      </c>
    </row>
  </sheetData>
  <mergeCells count="3">
    <mergeCell ref="A1:E2"/>
    <mergeCell ref="A4:E4"/>
    <mergeCell ref="A5:E5"/>
  </mergeCells>
  <hyperlinks>
    <hyperlink ref="A1" location="'18.10'!A1" display="PROJETO DE AS BUILT PARA SISTEMA DE EXAUSTAO MECANICA DE COZ INHA,COM AREA DE 51 ATE 100M2,APRESENTADO NOS PADROES DA CON TRATANTE 9%-DESPESAS ADMINISTRATIVAS E DE MATERIAIS" xr:uid="{00000000-0004-0000-1800-000000000000}"/>
    <hyperlink ref="B1" location="'18.10'!A1" display="PROJETO DE AS BUILT PARA SISTEMA DE EXAUSTAO MECANICA DE COZ INHA,COM AREA DE 51 ATE 100M2,APRESENTADO NOS PADROES DA CON TRATANTE 9%-DESPESAS ADMINISTRATIVAS E DE MATERIAIS" xr:uid="{00000000-0004-0000-1800-000001000000}"/>
    <hyperlink ref="C1" location="'18.10'!A1" display="PROJETO DE AS BUILT PARA SISTEMA DE EXAUSTAO MECANICA DE COZ INHA,COM AREA DE 51 ATE 100M2,APRESENTADO NOS PADROES DA CON TRATANTE 9%-DESPESAS ADMINISTRATIVAS E DE MATERIAIS" xr:uid="{00000000-0004-0000-1800-000002000000}"/>
    <hyperlink ref="D1" location="'18.10'!A1" display="PROJETO DE AS BUILT PARA SISTEMA DE EXAUSTAO MECANICA DE COZ INHA,COM AREA DE 51 ATE 100M2,APRESENTADO NOS PADROES DA CON TRATANTE 9%-DESPESAS ADMINISTRATIVAS E DE MATERIAIS" xr:uid="{00000000-0004-0000-1800-000003000000}"/>
    <hyperlink ref="E1" location="'18.10'!A1" display="PROJETO DE AS BUILT PARA SISTEMA DE EXAUSTAO MECANICA DE COZ INHA,COM AREA DE 51 ATE 100M2,APRESENTADO NOS PADROES DA CON TRATANTE 9%-DESPESAS ADMINISTRATIVAS E DE MATERIAIS" xr:uid="{00000000-0004-0000-1800-000004000000}"/>
    <hyperlink ref="A2" location="'18.10'!A1" display="PROJETO DE AS BUILT PARA SISTEMA DE EXAUSTAO MECANICA DE COZ INHA,COM AREA DE 51 ATE 100M2,APRESENTADO NOS PADROES DA CON TRATANTE 9%-DESPESAS ADMINISTRATIVAS E DE MATERIAIS" xr:uid="{00000000-0004-0000-1800-000005000000}"/>
    <hyperlink ref="B2" location="'18.10'!A1" display="PROJETO DE AS BUILT PARA SISTEMA DE EXAUSTAO MECANICA DE COZ INHA,COM AREA DE 51 ATE 100M2,APRESENTADO NOS PADROES DA CON TRATANTE 9%-DESPESAS ADMINISTRATIVAS E DE MATERIAIS" xr:uid="{00000000-0004-0000-1800-000006000000}"/>
    <hyperlink ref="C2" location="'18.10'!A1" display="PROJETO DE AS BUILT PARA SISTEMA DE EXAUSTAO MECANICA DE COZ INHA,COM AREA DE 51 ATE 100M2,APRESENTADO NOS PADROES DA CON TRATANTE 9%-DESPESAS ADMINISTRATIVAS E DE MATERIAIS" xr:uid="{00000000-0004-0000-1800-000007000000}"/>
    <hyperlink ref="D2" location="'18.10'!A1" display="PROJETO DE AS BUILT PARA SISTEMA DE EXAUSTAO MECANICA DE COZ INHA,COM AREA DE 51 ATE 100M2,APRESENTADO NOS PADROES DA CON TRATANTE 9%-DESPESAS ADMINISTRATIVAS E DE MATERIAIS" xr:uid="{00000000-0004-0000-1800-000008000000}"/>
    <hyperlink ref="E2" location="'18.10'!A1" display="PROJETO DE AS BUILT PARA SISTEMA DE EXAUSTAO MECANICA DE COZ INHA,COM AREA DE 51 ATE 100M2,APRESENTADO NOS PADROES DA CON TRATANTE 9%-DESPESAS ADMINISTRATIVAS E DE MATERIAIS" xr:uid="{00000000-0004-0000-1800-000009000000}"/>
    <hyperlink ref="A4" location="'18.10'!A1" display="Equipamento especial (Altura)" xr:uid="{00000000-0004-0000-1800-00000A000000}"/>
    <hyperlink ref="B4" location="'18.10'!A1" display="Equipamento especial (Altura)" xr:uid="{00000000-0004-0000-1800-00000B000000}"/>
    <hyperlink ref="C4" location="'18.10'!A1" display="Equipamento especial (Altura)" xr:uid="{00000000-0004-0000-1800-00000C000000}"/>
    <hyperlink ref="D4" location="'18.10'!A1" display="Equipamento especial (Altura)" xr:uid="{00000000-0004-0000-1800-00000D000000}"/>
    <hyperlink ref="E4" location="'18.10'!A1" display="Equipamento especial (Altura)" xr:uid="{00000000-0004-0000-1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49</v>
      </c>
      <c r="B1" s="21" t="s">
        <v>49</v>
      </c>
      <c r="C1" s="21" t="s">
        <v>49</v>
      </c>
      <c r="D1" s="21" t="s">
        <v>49</v>
      </c>
      <c r="E1" s="21" t="s">
        <v>49</v>
      </c>
    </row>
    <row r="2" spans="1:5">
      <c r="A2" s="21" t="s">
        <v>49</v>
      </c>
      <c r="B2" s="21" t="s">
        <v>49</v>
      </c>
      <c r="C2" s="21" t="s">
        <v>49</v>
      </c>
      <c r="D2" s="21" t="s">
        <v>49</v>
      </c>
      <c r="E2" s="21" t="s">
        <v>49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SUBTOTAL(103,Elements18111[Elemento])</f>
        <v>11</v>
      </c>
      <c r="D18" s="1" t="s">
        <v>62</v>
      </c>
      <c r="E18" s="1">
        <f>SUBTOTAL(109,Elements18111[Totais:])</f>
        <v>3659.6335505030984</v>
      </c>
    </row>
  </sheetData>
  <mergeCells count="3">
    <mergeCell ref="A1:E2"/>
    <mergeCell ref="A4:E4"/>
    <mergeCell ref="A5:E5"/>
  </mergeCells>
  <hyperlinks>
    <hyperlink ref="A1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0000000}"/>
    <hyperlink ref="B1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1000000}"/>
    <hyperlink ref="C1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2000000}"/>
    <hyperlink ref="D1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3000000}"/>
    <hyperlink ref="E1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4000000}"/>
    <hyperlink ref="A2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5000000}"/>
    <hyperlink ref="B2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6000000}"/>
    <hyperlink ref="C2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7000000}"/>
    <hyperlink ref="D2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8000000}"/>
    <hyperlink ref="E2" location="'18.11'!A1" display="PROJETO EXECUTIVO DE INSTALACAO ELETRICA PARA PREDIOS ESCOLA RES E/OU ADMINISTRATIVOS ACIMA DE 3.000M2,INCLUSIVE PROJETO BASICO,APRESENTADO NOS PADROES DA CONTRATANTE,INCLUSIVE AS L EGALIZACOES PERTINENTES 9% - DESPESAS ADMINISTRATIVAS E DE MATERIAIS" xr:uid="{00000000-0004-0000-1900-000009000000}"/>
    <hyperlink ref="A4" location="'18.11'!A1" display="Pisos (Área)" xr:uid="{00000000-0004-0000-1900-00000A000000}"/>
    <hyperlink ref="B4" location="'18.11'!A1" display="Pisos (Área)" xr:uid="{00000000-0004-0000-1900-00000B000000}"/>
    <hyperlink ref="C4" location="'18.11'!A1" display="Pisos (Área)" xr:uid="{00000000-0004-0000-1900-00000C000000}"/>
    <hyperlink ref="D4" location="'18.11'!A1" display="Pisos (Área)" xr:uid="{00000000-0004-0000-1900-00000D000000}"/>
    <hyperlink ref="E4" location="'18.11'!A1" display="Pisos (Área)" xr:uid="{00000000-0004-0000-1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157</v>
      </c>
      <c r="B1" s="21" t="s">
        <v>51</v>
      </c>
      <c r="C1" s="21" t="s">
        <v>51</v>
      </c>
      <c r="D1" s="21" t="s">
        <v>51</v>
      </c>
      <c r="E1" s="21" t="s">
        <v>51</v>
      </c>
    </row>
    <row r="2" spans="1:5">
      <c r="A2" s="21" t="s">
        <v>51</v>
      </c>
      <c r="B2" s="21" t="s">
        <v>51</v>
      </c>
      <c r="C2" s="21" t="s">
        <v>51</v>
      </c>
      <c r="D2" s="21" t="s">
        <v>51</v>
      </c>
      <c r="E2" s="21" t="s">
        <v>51</v>
      </c>
    </row>
    <row r="4" spans="1:5">
      <c r="A4" s="16" t="s">
        <v>61</v>
      </c>
      <c r="B4" s="16" t="s">
        <v>61</v>
      </c>
      <c r="C4" s="16" t="s">
        <v>61</v>
      </c>
      <c r="D4" s="16" t="s">
        <v>61</v>
      </c>
      <c r="E4" s="16" t="s">
        <v>61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74</v>
      </c>
      <c r="D7" s="9" t="s">
        <v>107</v>
      </c>
      <c r="E7" s="9">
        <v>2.4000001033335177</v>
      </c>
    </row>
    <row r="8" spans="1:5" ht="24.75">
      <c r="A8" s="9" t="s">
        <v>106</v>
      </c>
      <c r="B8" s="9" t="s">
        <v>69</v>
      </c>
      <c r="C8" s="9" t="s">
        <v>74</v>
      </c>
      <c r="D8" s="9" t="s">
        <v>108</v>
      </c>
      <c r="E8" s="9">
        <v>127.2271015709325</v>
      </c>
    </row>
    <row r="9" spans="1:5" ht="24.75">
      <c r="A9" s="9" t="s">
        <v>106</v>
      </c>
      <c r="B9" s="9" t="s">
        <v>69</v>
      </c>
      <c r="C9" s="9" t="s">
        <v>74</v>
      </c>
      <c r="D9" s="9" t="s">
        <v>109</v>
      </c>
      <c r="E9" s="9">
        <v>1619.6379058477146</v>
      </c>
    </row>
    <row r="10" spans="1:5" ht="24.75">
      <c r="A10" s="9" t="s">
        <v>106</v>
      </c>
      <c r="B10" s="9" t="s">
        <v>69</v>
      </c>
      <c r="C10" s="9" t="s">
        <v>74</v>
      </c>
      <c r="D10" s="9" t="s">
        <v>110</v>
      </c>
      <c r="E10" s="9">
        <v>626.74752765970118</v>
      </c>
    </row>
    <row r="11" spans="1:5" ht="24.75">
      <c r="A11" s="9" t="s">
        <v>106</v>
      </c>
      <c r="B11" s="9" t="s">
        <v>69</v>
      </c>
      <c r="C11" s="9" t="s">
        <v>74</v>
      </c>
      <c r="D11" s="9" t="s">
        <v>111</v>
      </c>
      <c r="E11" s="9">
        <v>3.1092009988285891</v>
      </c>
    </row>
    <row r="12" spans="1:5" ht="24.75">
      <c r="A12" s="9" t="s">
        <v>106</v>
      </c>
      <c r="B12" s="9" t="s">
        <v>69</v>
      </c>
      <c r="C12" s="9" t="s">
        <v>74</v>
      </c>
      <c r="D12" s="9" t="s">
        <v>112</v>
      </c>
      <c r="E12" s="9">
        <v>3.0960007937816054</v>
      </c>
    </row>
    <row r="13" spans="1:5" ht="24.75">
      <c r="A13" s="9" t="s">
        <v>106</v>
      </c>
      <c r="B13" s="9" t="s">
        <v>69</v>
      </c>
      <c r="C13" s="9" t="s">
        <v>74</v>
      </c>
      <c r="D13" s="9" t="s">
        <v>113</v>
      </c>
      <c r="E13" s="9">
        <v>2.4000001033335172</v>
      </c>
    </row>
    <row r="14" spans="1:5" ht="24.75">
      <c r="A14" s="9" t="s">
        <v>106</v>
      </c>
      <c r="B14" s="9" t="s">
        <v>69</v>
      </c>
      <c r="C14" s="9" t="s">
        <v>74</v>
      </c>
      <c r="D14" s="9" t="s">
        <v>114</v>
      </c>
      <c r="E14" s="9">
        <v>8.5000003659729195</v>
      </c>
    </row>
    <row r="15" spans="1:5" ht="24.75">
      <c r="A15" s="9" t="s">
        <v>106</v>
      </c>
      <c r="B15" s="9" t="s">
        <v>69</v>
      </c>
      <c r="C15" s="9" t="s">
        <v>74</v>
      </c>
      <c r="D15" s="9" t="s">
        <v>115</v>
      </c>
      <c r="E15" s="9">
        <v>7.9099587794794193</v>
      </c>
    </row>
    <row r="16" spans="1:5" ht="24.75">
      <c r="A16" s="9" t="s">
        <v>106</v>
      </c>
      <c r="B16" s="9" t="s">
        <v>69</v>
      </c>
      <c r="C16" s="9" t="s">
        <v>74</v>
      </c>
      <c r="D16" s="9" t="s">
        <v>116</v>
      </c>
      <c r="E16" s="9">
        <v>2.1417000922123712</v>
      </c>
    </row>
    <row r="17" spans="1:5" ht="24.75">
      <c r="A17" s="9" t="s">
        <v>106</v>
      </c>
      <c r="B17" s="9" t="s">
        <v>69</v>
      </c>
      <c r="C17" s="9" t="s">
        <v>74</v>
      </c>
      <c r="D17" s="9" t="s">
        <v>117</v>
      </c>
      <c r="E17" s="9">
        <v>1256.4641541878079</v>
      </c>
    </row>
    <row r="18" spans="1:5">
      <c r="A18" s="1" t="s">
        <v>62</v>
      </c>
      <c r="B18" s="1" t="s">
        <v>62</v>
      </c>
      <c r="C18" s="1">
        <f>SUBTOTAL(103,Elements18121[Elemento])</f>
        <v>11</v>
      </c>
      <c r="D18" s="1" t="s">
        <v>62</v>
      </c>
      <c r="E18" s="1">
        <f>SUBTOTAL(109,Elements18121[Totais:])</f>
        <v>3659.6335505030984</v>
      </c>
    </row>
  </sheetData>
  <mergeCells count="3">
    <mergeCell ref="A1:E2"/>
    <mergeCell ref="A4:E4"/>
    <mergeCell ref="A5:E5"/>
  </mergeCells>
  <hyperlinks>
    <hyperlink ref="A1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0000000}"/>
    <hyperlink ref="B1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1000000}"/>
    <hyperlink ref="C1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2000000}"/>
    <hyperlink ref="D1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3000000}"/>
    <hyperlink ref="E1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4000000}"/>
    <hyperlink ref="A2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5000000}"/>
    <hyperlink ref="B2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6000000}"/>
    <hyperlink ref="C2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7000000}"/>
    <hyperlink ref="D2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8000000}"/>
    <hyperlink ref="E2" location="'18.12'!A1" display="PROJETO EXECUTIVO DE INSTALACAO DE INCENDIO E SPDA PARA PRED IOS ESCOLARES E/OU ADMINISTRATIVOS DE 501 ATE 3.000M2,INCLUS IVE PROJETO BASICO,APRESENTADO NOS PADROES DA CONTRATANTE,IN CLUSIVE AS LEGALIZACOES PERTINENTES 9% - DESPESAS ADMINISTRATIVAS E DE M" xr:uid="{00000000-0004-0000-1A00-000009000000}"/>
    <hyperlink ref="A4" location="'18.12'!A1" display="Pisos (Área)" xr:uid="{00000000-0004-0000-1A00-00000A000000}"/>
    <hyperlink ref="B4" location="'18.12'!A1" display="Pisos (Área)" xr:uid="{00000000-0004-0000-1A00-00000B000000}"/>
    <hyperlink ref="C4" location="'18.12'!A1" display="Pisos (Área)" xr:uid="{00000000-0004-0000-1A00-00000C000000}"/>
    <hyperlink ref="D4" location="'18.12'!A1" display="Pisos (Área)" xr:uid="{00000000-0004-0000-1A00-00000D000000}"/>
    <hyperlink ref="E4" location="'18.12'!A1" display="Pisos (Área)" xr:uid="{00000000-0004-0000-1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54</v>
      </c>
      <c r="B1" s="21" t="s">
        <v>54</v>
      </c>
      <c r="C1" s="21" t="s">
        <v>54</v>
      </c>
      <c r="D1" s="21" t="s">
        <v>54</v>
      </c>
      <c r="E1" s="21" t="s">
        <v>54</v>
      </c>
    </row>
    <row r="2" spans="1:5">
      <c r="A2" s="21" t="s">
        <v>54</v>
      </c>
      <c r="B2" s="21" t="s">
        <v>54</v>
      </c>
      <c r="C2" s="21" t="s">
        <v>54</v>
      </c>
      <c r="D2" s="21" t="s">
        <v>54</v>
      </c>
      <c r="E2" s="21" t="s">
        <v>54</v>
      </c>
    </row>
    <row r="4" spans="1:5">
      <c r="A4" s="16" t="s">
        <v>97</v>
      </c>
      <c r="B4" s="16" t="s">
        <v>97</v>
      </c>
      <c r="C4" s="16" t="s">
        <v>97</v>
      </c>
      <c r="D4" s="16" t="s">
        <v>97</v>
      </c>
      <c r="E4" s="16" t="s">
        <v>97</v>
      </c>
    </row>
    <row r="5" spans="1:5">
      <c r="A5" s="22" t="s">
        <v>62</v>
      </c>
      <c r="B5" s="22" t="s">
        <v>62</v>
      </c>
      <c r="C5" s="22" t="s">
        <v>62</v>
      </c>
      <c r="D5" s="22" t="s">
        <v>62</v>
      </c>
      <c r="E5" s="22" t="s">
        <v>62</v>
      </c>
    </row>
    <row r="6" spans="1:5">
      <c r="A6" s="8" t="s">
        <v>101</v>
      </c>
      <c r="B6" s="8" t="s">
        <v>102</v>
      </c>
      <c r="C6" s="8" t="s">
        <v>103</v>
      </c>
      <c r="D6" s="8" t="s">
        <v>104</v>
      </c>
      <c r="E6" s="8" t="s">
        <v>105</v>
      </c>
    </row>
    <row r="7" spans="1:5" ht="24.75">
      <c r="A7" s="9" t="s">
        <v>106</v>
      </c>
      <c r="B7" s="9" t="s">
        <v>69</v>
      </c>
      <c r="C7" s="9" t="s">
        <v>149</v>
      </c>
      <c r="D7" s="9" t="s">
        <v>150</v>
      </c>
      <c r="E7" s="9">
        <v>1</v>
      </c>
    </row>
    <row r="8" spans="1:5">
      <c r="A8" s="1" t="s">
        <v>62</v>
      </c>
      <c r="B8" s="1" t="s">
        <v>62</v>
      </c>
      <c r="C8" s="1">
        <f>SUBTOTAL(103,Elements18131[Elemento])</f>
        <v>1</v>
      </c>
      <c r="D8" s="1" t="s">
        <v>62</v>
      </c>
      <c r="E8" s="1">
        <f>SUBTOTAL(109,Elements18131[Totais:])</f>
        <v>1</v>
      </c>
    </row>
  </sheetData>
  <mergeCells count="3">
    <mergeCell ref="A1:E2"/>
    <mergeCell ref="A4:E4"/>
    <mergeCell ref="A5:E5"/>
  </mergeCells>
  <hyperlinks>
    <hyperlink ref="A1" location="'18.13'!A1" display="SUBESTACAO SIMPLIFICADA PADRAO ENEL,COM TRANSFORMADOR TRIFAS ICO DE 150KVA,INCLUSIVE MEDICAO,POSTE E TODOS OS MATERIAIS E LETRICOS NECESSARIOS 3%-DESGASTE DE FERRAMENTAS E EPI" xr:uid="{00000000-0004-0000-1B00-000000000000}"/>
    <hyperlink ref="B1" location="'18.13'!A1" display="SUBESTACAO SIMPLIFICADA PADRAO ENEL,COM TRANSFORMADOR TRIFAS ICO DE 150KVA,INCLUSIVE MEDICAO,POSTE E TODOS OS MATERIAIS E LETRICOS NECESSARIOS 3%-DESGASTE DE FERRAMENTAS E EPI" xr:uid="{00000000-0004-0000-1B00-000001000000}"/>
    <hyperlink ref="C1" location="'18.13'!A1" display="SUBESTACAO SIMPLIFICADA PADRAO ENEL,COM TRANSFORMADOR TRIFAS ICO DE 150KVA,INCLUSIVE MEDICAO,POSTE E TODOS OS MATERIAIS E LETRICOS NECESSARIOS 3%-DESGASTE DE FERRAMENTAS E EPI" xr:uid="{00000000-0004-0000-1B00-000002000000}"/>
    <hyperlink ref="D1" location="'18.13'!A1" display="SUBESTACAO SIMPLIFICADA PADRAO ENEL,COM TRANSFORMADOR TRIFAS ICO DE 150KVA,INCLUSIVE MEDICAO,POSTE E TODOS OS MATERIAIS E LETRICOS NECESSARIOS 3%-DESGASTE DE FERRAMENTAS E EPI" xr:uid="{00000000-0004-0000-1B00-000003000000}"/>
    <hyperlink ref="E1" location="'18.13'!A1" display="SUBESTACAO SIMPLIFICADA PADRAO ENEL,COM TRANSFORMADOR TRIFAS ICO DE 150KVA,INCLUSIVE MEDICAO,POSTE E TODOS OS MATERIAIS E LETRICOS NECESSARIOS 3%-DESGASTE DE FERRAMENTAS E EPI" xr:uid="{00000000-0004-0000-1B00-000004000000}"/>
    <hyperlink ref="A2" location="'18.13'!A1" display="SUBESTACAO SIMPLIFICADA PADRAO ENEL,COM TRANSFORMADOR TRIFAS ICO DE 150KVA,INCLUSIVE MEDICAO,POSTE E TODOS OS MATERIAIS E LETRICOS NECESSARIOS 3%-DESGASTE DE FERRAMENTAS E EPI" xr:uid="{00000000-0004-0000-1B00-000005000000}"/>
    <hyperlink ref="B2" location="'18.13'!A1" display="SUBESTACAO SIMPLIFICADA PADRAO ENEL,COM TRANSFORMADOR TRIFAS ICO DE 150KVA,INCLUSIVE MEDICAO,POSTE E TODOS OS MATERIAIS E LETRICOS NECESSARIOS 3%-DESGASTE DE FERRAMENTAS E EPI" xr:uid="{00000000-0004-0000-1B00-000006000000}"/>
    <hyperlink ref="C2" location="'18.13'!A1" display="SUBESTACAO SIMPLIFICADA PADRAO ENEL,COM TRANSFORMADOR TRIFAS ICO DE 150KVA,INCLUSIVE MEDICAO,POSTE E TODOS OS MATERIAIS E LETRICOS NECESSARIOS 3%-DESGASTE DE FERRAMENTAS E EPI" xr:uid="{00000000-0004-0000-1B00-000007000000}"/>
    <hyperlink ref="D2" location="'18.13'!A1" display="SUBESTACAO SIMPLIFICADA PADRAO ENEL,COM TRANSFORMADOR TRIFAS ICO DE 150KVA,INCLUSIVE MEDICAO,POSTE E TODOS OS MATERIAIS E LETRICOS NECESSARIOS 3%-DESGASTE DE FERRAMENTAS E EPI" xr:uid="{00000000-0004-0000-1B00-000008000000}"/>
    <hyperlink ref="E2" location="'18.13'!A1" display="SUBESTACAO SIMPLIFICADA PADRAO ENEL,COM TRANSFORMADOR TRIFAS ICO DE 150KVA,INCLUSIVE MEDICAO,POSTE E TODOS OS MATERIAIS E LETRICOS NECESSARIOS 3%-DESGASTE DE FERRAMENTAS E EPI" xr:uid="{00000000-0004-0000-1B00-000009000000}"/>
    <hyperlink ref="A4" location="'18.13'!A1" display="Equipamento elétrico (Carga aparente fase A)" xr:uid="{00000000-0004-0000-1B00-00000A000000}"/>
    <hyperlink ref="B4" location="'18.13'!A1" display="Equipamento elétrico (Carga aparente fase A)" xr:uid="{00000000-0004-0000-1B00-00000B000000}"/>
    <hyperlink ref="C4" location="'18.13'!A1" display="Equipamento elétrico (Carga aparente fase A)" xr:uid="{00000000-0004-0000-1B00-00000C000000}"/>
    <hyperlink ref="D4" location="'18.13'!A1" display="Equipamento elétrico (Carga aparente fase A)" xr:uid="{00000000-0004-0000-1B00-00000D000000}"/>
    <hyperlink ref="E4" location="'18.13'!A1" display="Equipamento elétrico (Carga aparente fase A)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17</v>
      </c>
      <c r="G2" s="6">
        <v>7.81</v>
      </c>
      <c r="H2" s="6">
        <v>9.3602850000000011</v>
      </c>
      <c r="I2" s="6">
        <v>34255.179794550008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SUBTOTAL(109,Criteria_Summary18.1[Elementos])</f>
        <v>11</v>
      </c>
      <c r="D9" s="9" t="s">
        <v>62</v>
      </c>
      <c r="E9" s="9">
        <f>SUBTOTAL(109,Criteria_Summary18.1[Total])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1" xr:uid="{00000000-0004-0000-0200-000000000000}"/>
    <hyperlink ref="F2" location="'18.1E'!A1" display="3659,63" xr:uid="{00000000-0004-0000-0200-000001000000}"/>
    <hyperlink ref="E10" location="'18.1E'!A1" display="'18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18</v>
      </c>
      <c r="B2" s="6" t="s">
        <v>19</v>
      </c>
      <c r="C2" s="6" t="s">
        <v>14</v>
      </c>
      <c r="D2" s="6" t="s">
        <v>20</v>
      </c>
      <c r="E2" s="6" t="s">
        <v>16</v>
      </c>
      <c r="F2" s="6" t="s">
        <v>17</v>
      </c>
      <c r="G2" s="6">
        <v>6.69</v>
      </c>
      <c r="H2" s="6">
        <v>8.017965000000002</v>
      </c>
      <c r="I2" s="6">
        <v>29342.785252950009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SUBTOTAL(109,Criteria_Summary18.2[Elementos])</f>
        <v>11</v>
      </c>
      <c r="D9" s="9" t="s">
        <v>62</v>
      </c>
      <c r="E9" s="9">
        <f>SUBTOTAL(109,Criteria_Summary18.2[Total])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2" xr:uid="{00000000-0004-0000-0300-000000000000}"/>
    <hyperlink ref="F2" location="'18.2E'!A1" display="3659,63" xr:uid="{00000000-0004-0000-0300-000001000000}"/>
    <hyperlink ref="E10" location="'18.2E'!A1" display="'18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21</v>
      </c>
      <c r="B2" s="6" t="s">
        <v>22</v>
      </c>
      <c r="C2" s="6" t="s">
        <v>14</v>
      </c>
      <c r="D2" s="6" t="s">
        <v>23</v>
      </c>
      <c r="E2" s="6" t="s">
        <v>16</v>
      </c>
      <c r="F2" s="6" t="s">
        <v>17</v>
      </c>
      <c r="G2" s="6">
        <v>0.53</v>
      </c>
      <c r="H2" s="6">
        <v>0.63520500000000013</v>
      </c>
      <c r="I2" s="6">
        <v>2324.6152741500005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SUBTOTAL(109,Criteria_Summary18.3[Elementos])</f>
        <v>11</v>
      </c>
      <c r="D9" s="9" t="s">
        <v>62</v>
      </c>
      <c r="E9" s="9">
        <f>SUBTOTAL(109,Criteria_Summary18.3[Total])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3" xr:uid="{00000000-0004-0000-0400-000000000000}"/>
    <hyperlink ref="F2" location="'18.3E'!A1" display="3659,63" xr:uid="{00000000-0004-0000-0400-000001000000}"/>
    <hyperlink ref="E10" location="'18.3E'!A1" display="'18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24</v>
      </c>
      <c r="B2" s="6" t="s">
        <v>25</v>
      </c>
      <c r="C2" s="6" t="s">
        <v>14</v>
      </c>
      <c r="D2" s="6" t="s">
        <v>26</v>
      </c>
      <c r="E2" s="6" t="s">
        <v>16</v>
      </c>
      <c r="F2" s="6" t="s">
        <v>27</v>
      </c>
      <c r="G2" s="6">
        <v>0.53</v>
      </c>
      <c r="H2" s="6">
        <v>0.63520500000000013</v>
      </c>
      <c r="I2" s="6">
        <v>33.462599400000009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</v>
      </c>
      <c r="D8" s="9" t="s">
        <v>61</v>
      </c>
      <c r="E8" s="9">
        <v>52.677535161414454</v>
      </c>
    </row>
    <row r="9" spans="1:9">
      <c r="A9" s="9" t="s">
        <v>62</v>
      </c>
      <c r="B9" s="9" t="s">
        <v>62</v>
      </c>
      <c r="C9" s="9">
        <f>SUBTOTAL(109,Criteria_Summary18.4[Elementos])</f>
        <v>1</v>
      </c>
      <c r="D9" s="9" t="s">
        <v>62</v>
      </c>
      <c r="E9" s="9">
        <f>SUBTOTAL(109,Criteria_Summary18.4[Total])</f>
        <v>52.677535161414454</v>
      </c>
    </row>
    <row r="10" spans="1:9">
      <c r="A10" s="10" t="s">
        <v>63</v>
      </c>
      <c r="B10" s="10">
        <v>0</v>
      </c>
      <c r="C10" s="11"/>
      <c r="D10" s="11"/>
      <c r="E10" s="10">
        <v>52.68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</v>
      </c>
      <c r="C16" s="19" t="s">
        <v>65</v>
      </c>
      <c r="D16" s="19" t="s">
        <v>65</v>
      </c>
      <c r="E16" s="9">
        <v>52.677535161414454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75</v>
      </c>
      <c r="E24" s="9" t="s">
        <v>70</v>
      </c>
    </row>
    <row r="26" spans="1:5">
      <c r="A26" s="20" t="s">
        <v>76</v>
      </c>
      <c r="B26" s="20" t="s">
        <v>76</v>
      </c>
      <c r="C26" s="20" t="s">
        <v>76</v>
      </c>
      <c r="D26" s="20" t="s">
        <v>76</v>
      </c>
      <c r="E26" s="20" t="s">
        <v>76</v>
      </c>
    </row>
    <row r="27" spans="1:5">
      <c r="A27" s="12" t="s">
        <v>57</v>
      </c>
      <c r="B27" s="12" t="s">
        <v>77</v>
      </c>
      <c r="C27" s="12" t="s">
        <v>78</v>
      </c>
      <c r="D27" s="12" t="s">
        <v>79</v>
      </c>
      <c r="E27" s="12"/>
    </row>
    <row r="28" spans="1:5">
      <c r="A28" s="9" t="s">
        <v>80</v>
      </c>
      <c r="B28" s="9" t="s">
        <v>81</v>
      </c>
      <c r="C28" s="9" t="s">
        <v>82</v>
      </c>
      <c r="D28" s="9" t="s">
        <v>83</v>
      </c>
      <c r="E28" s="9" t="s">
        <v>84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4" xr:uid="{00000000-0004-0000-0500-000000000000}"/>
    <hyperlink ref="F2" location="'18.4E'!A1" display="52,68" xr:uid="{00000000-0004-0000-0500-000001000000}"/>
    <hyperlink ref="E10" location="'18.4E'!A1" display="'18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28</v>
      </c>
      <c r="B2" s="6" t="s">
        <v>29</v>
      </c>
      <c r="C2" s="6" t="s">
        <v>14</v>
      </c>
      <c r="D2" s="6" t="s">
        <v>30</v>
      </c>
      <c r="E2" s="6" t="s">
        <v>16</v>
      </c>
      <c r="F2" s="6" t="s">
        <v>17</v>
      </c>
      <c r="G2" s="6">
        <v>0.26</v>
      </c>
      <c r="H2" s="6">
        <v>0.31161000000000005</v>
      </c>
      <c r="I2" s="6">
        <v>1140.3773043000003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SUBTOTAL(109,Criteria_Summary18.5[Elementos])</f>
        <v>11</v>
      </c>
      <c r="D9" s="9" t="s">
        <v>62</v>
      </c>
      <c r="E9" s="9">
        <f>SUBTOTAL(109,Criteria_Summary18.5[Total])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5" xr:uid="{00000000-0004-0000-0600-000000000000}"/>
    <hyperlink ref="F2" location="'18.5E'!A1" display="3659,63" xr:uid="{00000000-0004-0000-0600-000001000000}"/>
    <hyperlink ref="E10" location="'18.5E'!A1" display="'18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>
      <selection activeCell="D2" sqref="D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31</v>
      </c>
      <c r="B2" s="6" t="s">
        <v>152</v>
      </c>
      <c r="C2" s="6" t="s">
        <v>14</v>
      </c>
      <c r="D2" s="6" t="s">
        <v>153</v>
      </c>
      <c r="E2" s="6" t="s">
        <v>16</v>
      </c>
      <c r="F2" s="6" t="s">
        <v>17</v>
      </c>
      <c r="G2" s="6">
        <v>0.53</v>
      </c>
      <c r="H2" s="6">
        <v>0.63520500000000013</v>
      </c>
      <c r="I2" s="6">
        <v>2324.6152741500005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SUBTOTAL(109,Criteria_Summary18.6[Elementos])</f>
        <v>11</v>
      </c>
      <c r="D9" s="9" t="s">
        <v>62</v>
      </c>
      <c r="E9" s="9">
        <f>SUBTOTAL(109,Criteria_Summary18.6[Total])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6" xr:uid="{00000000-0004-0000-0700-000000000000}"/>
    <hyperlink ref="F2" location="'18.6E'!A1" display="3659,63" xr:uid="{00000000-0004-0000-0700-000001000000}"/>
    <hyperlink ref="E10" location="'18.6E'!A1" display="'18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33</v>
      </c>
      <c r="B2" s="6" t="s">
        <v>34</v>
      </c>
      <c r="C2" s="6" t="s">
        <v>14</v>
      </c>
      <c r="D2" s="6" t="s">
        <v>35</v>
      </c>
      <c r="E2" s="6" t="s">
        <v>16</v>
      </c>
      <c r="F2" s="6" t="s">
        <v>17</v>
      </c>
      <c r="G2" s="6">
        <v>0.97</v>
      </c>
      <c r="H2" s="6">
        <v>1.1625450000000002</v>
      </c>
      <c r="I2" s="6">
        <v>4254.484558350001</v>
      </c>
    </row>
    <row r="5" spans="1:9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57</v>
      </c>
      <c r="C7" s="8" t="s">
        <v>58</v>
      </c>
      <c r="D7" s="8" t="s">
        <v>59</v>
      </c>
      <c r="E7" s="8" t="s">
        <v>9</v>
      </c>
    </row>
    <row r="8" spans="1:9">
      <c r="A8" s="9">
        <v>1</v>
      </c>
      <c r="B8" s="9" t="s">
        <v>60</v>
      </c>
      <c r="C8" s="9">
        <v>11</v>
      </c>
      <c r="D8" s="9" t="s">
        <v>61</v>
      </c>
      <c r="E8" s="9">
        <v>3659.6335505030975</v>
      </c>
    </row>
    <row r="9" spans="1:9">
      <c r="A9" s="9" t="s">
        <v>62</v>
      </c>
      <c r="B9" s="9" t="s">
        <v>62</v>
      </c>
      <c r="C9" s="9">
        <f>SUBTOTAL(109,Criteria_Summary18.7[Elementos])</f>
        <v>11</v>
      </c>
      <c r="D9" s="9" t="s">
        <v>62</v>
      </c>
      <c r="E9" s="9">
        <f>SUBTOTAL(109,Criteria_Summary18.7[Total])</f>
        <v>3659.6335505030975</v>
      </c>
    </row>
    <row r="10" spans="1:9">
      <c r="A10" s="10" t="s">
        <v>63</v>
      </c>
      <c r="B10" s="10">
        <v>0</v>
      </c>
      <c r="C10" s="11"/>
      <c r="D10" s="11"/>
      <c r="E10" s="10">
        <v>3659.63</v>
      </c>
    </row>
    <row r="13" spans="1:9">
      <c r="A13" s="16" t="s">
        <v>61</v>
      </c>
      <c r="B13" s="16" t="s">
        <v>61</v>
      </c>
      <c r="C13" s="16" t="s">
        <v>61</v>
      </c>
      <c r="D13" s="16" t="s">
        <v>61</v>
      </c>
      <c r="E13" s="16" t="s">
        <v>61</v>
      </c>
    </row>
    <row r="14" spans="1:9">
      <c r="A14" s="17"/>
      <c r="B14" s="17"/>
      <c r="C14" s="17"/>
      <c r="D14" s="17"/>
      <c r="E14" s="17"/>
    </row>
    <row r="15" spans="1:9">
      <c r="A15" s="12" t="s">
        <v>57</v>
      </c>
      <c r="B15" s="12" t="s">
        <v>58</v>
      </c>
      <c r="C15" s="18" t="s">
        <v>64</v>
      </c>
      <c r="D15" s="18" t="s">
        <v>64</v>
      </c>
      <c r="E15" s="12" t="s">
        <v>9</v>
      </c>
    </row>
    <row r="16" spans="1:9">
      <c r="A16" s="9" t="s">
        <v>60</v>
      </c>
      <c r="B16" s="9">
        <v>11</v>
      </c>
      <c r="C16" s="19" t="s">
        <v>65</v>
      </c>
      <c r="D16" s="19" t="s">
        <v>65</v>
      </c>
      <c r="E16" s="9">
        <v>3659.6335505030975</v>
      </c>
    </row>
    <row r="18" spans="1:5">
      <c r="A18" s="20" t="s">
        <v>66</v>
      </c>
      <c r="B18" s="20" t="s">
        <v>66</v>
      </c>
      <c r="C18" s="20" t="s">
        <v>66</v>
      </c>
      <c r="D18" s="20" t="s">
        <v>66</v>
      </c>
      <c r="E18" s="20" t="s">
        <v>66</v>
      </c>
    </row>
    <row r="19" spans="1:5">
      <c r="A19" s="18" t="s">
        <v>67</v>
      </c>
      <c r="B19" s="18" t="s">
        <v>67</v>
      </c>
      <c r="C19" s="18" t="s">
        <v>67</v>
      </c>
      <c r="D19" s="12" t="s">
        <v>68</v>
      </c>
      <c r="E19" s="12"/>
    </row>
    <row r="20" spans="1:5">
      <c r="A20" s="9"/>
      <c r="B20" s="9"/>
      <c r="C20" s="9"/>
      <c r="D20" s="9" t="s">
        <v>69</v>
      </c>
      <c r="E20" s="9" t="s">
        <v>70</v>
      </c>
    </row>
    <row r="22" spans="1:5">
      <c r="A22" s="20" t="s">
        <v>71</v>
      </c>
      <c r="B22" s="20" t="s">
        <v>71</v>
      </c>
      <c r="C22" s="20" t="s">
        <v>71</v>
      </c>
      <c r="D22" s="20" t="s">
        <v>71</v>
      </c>
      <c r="E22" s="20" t="s">
        <v>71</v>
      </c>
    </row>
    <row r="23" spans="1:5">
      <c r="A23" s="18" t="s">
        <v>72</v>
      </c>
      <c r="B23" s="12"/>
      <c r="C23" s="12"/>
      <c r="D23" s="12" t="s">
        <v>57</v>
      </c>
      <c r="E23" s="12"/>
    </row>
    <row r="24" spans="1:5">
      <c r="A24" s="19" t="s">
        <v>73</v>
      </c>
      <c r="B24" s="19" t="s">
        <v>73</v>
      </c>
      <c r="C24" s="19" t="s">
        <v>73</v>
      </c>
      <c r="D24" s="9" t="s">
        <v>74</v>
      </c>
      <c r="E24" s="9" t="s">
        <v>70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8'!A1" display="18.7" xr:uid="{00000000-0004-0000-0800-000000000000}"/>
    <hyperlink ref="F2" location="'18.7E'!A1" display="3659,63" xr:uid="{00000000-0004-0000-0800-000001000000}"/>
    <hyperlink ref="E10" location="'18.7E'!A1" display="'18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28</vt:i4>
      </vt:variant>
    </vt:vector>
  </HeadingPairs>
  <TitlesOfParts>
    <vt:vector size="28" baseType="lpstr">
      <vt:lpstr>Orçamento</vt:lpstr>
      <vt:lpstr>18</vt:lpstr>
      <vt:lpstr>18.1</vt:lpstr>
      <vt:lpstr>18.2</vt:lpstr>
      <vt:lpstr>18.3</vt:lpstr>
      <vt:lpstr>18.4</vt:lpstr>
      <vt:lpstr>18.5</vt:lpstr>
      <vt:lpstr>18.6</vt:lpstr>
      <vt:lpstr>18.7</vt:lpstr>
      <vt:lpstr>18.8</vt:lpstr>
      <vt:lpstr>18.9</vt:lpstr>
      <vt:lpstr>18.10</vt:lpstr>
      <vt:lpstr>18.11</vt:lpstr>
      <vt:lpstr>18.12</vt:lpstr>
      <vt:lpstr>18.13</vt:lpstr>
      <vt:lpstr>18.1E</vt:lpstr>
      <vt:lpstr>18.2E</vt:lpstr>
      <vt:lpstr>18.3E</vt:lpstr>
      <vt:lpstr>18.4E</vt:lpstr>
      <vt:lpstr>18.5E</vt:lpstr>
      <vt:lpstr>18.6E</vt:lpstr>
      <vt:lpstr>18.7E</vt:lpstr>
      <vt:lpstr>18.8E</vt:lpstr>
      <vt:lpstr>18.9E</vt:lpstr>
      <vt:lpstr>18.10E</vt:lpstr>
      <vt:lpstr>18.11E</vt:lpstr>
      <vt:lpstr>18.12E</vt:lpstr>
      <vt:lpstr>18.13E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2025-05-21T19:29:26Z</dcterms:modified>
</cp:coreProperties>
</file>